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Daten\4 Interne Verwaltung\Beschaffung\2023\230075_H2-Berechnungstool\Entwürfe\2024_06_27\"/>
    </mc:Choice>
  </mc:AlternateContent>
  <xr:revisionPtr revIDLastSave="0" documentId="13_ncr:1_{8E7478BF-3FC1-4874-A71A-882E3121093F}" xr6:coauthVersionLast="47" xr6:coauthVersionMax="47" xr10:uidLastSave="{00000000-0000-0000-0000-000000000000}"/>
  <bookViews>
    <workbookView xWindow="-120" yWindow="-120" windowWidth="29040" windowHeight="17640" xr2:uid="{00000000-000D-0000-FFFF-FFFF00000000}"/>
  </bookViews>
  <sheets>
    <sheet name="Nutzungshinweise" sheetId="14" r:id="rId1"/>
    <sheet name="INPUT | Allgemeines" sheetId="15" r:id="rId2"/>
    <sheet name="INPUT | TSz &gt; Technik" sheetId="6" r:id="rId3"/>
    <sheet name="INPUT | TSz &gt; Kosten" sheetId="7" r:id="rId4"/>
    <sheet name="INPUT | TSz &gt; Erlöse &amp; Finanz" sheetId="10" r:id="rId5"/>
    <sheet name="INPUT | KSz &gt; Technik" sheetId="32" r:id="rId6"/>
    <sheet name="INPUT | KSz &gt; Kosten" sheetId="33" r:id="rId7"/>
    <sheet name="INPUT | KSz &gt; Erlöse &amp; Finanz" sheetId="34" r:id="rId8"/>
    <sheet name="Nebenrechnungen" sheetId="21" r:id="rId9"/>
    <sheet name="Intern" sheetId="29" state="hidden" r:id="rId10"/>
    <sheet name="Ergebnis " sheetId="20" r:id="rId11"/>
    <sheet name="Begründungen" sheetId="30" r:id="rId12"/>
    <sheet name="Kennwerte" sheetId="35" r:id="rId13"/>
    <sheet name="INTERN | Prüfung" sheetId="31" r:id="rId14"/>
    <sheet name="Deckblatt" sheetId="1" state="hidden" r:id="rId15"/>
    <sheet name="Tatsächliches Szenario" sheetId="2" state="hidden" r:id="rId16"/>
    <sheet name="Kontrafaktisches Szenario" sheetId="5" state="hidden" r:id="rId17"/>
    <sheet name="Zusammenfassung" sheetId="3" state="hidden" r:id="rId18"/>
    <sheet name="Ablage" sheetId="9" state="hidden" r:id="rId19"/>
  </sheets>
  <externalReferences>
    <externalReference r:id="rId20"/>
  </externalReferences>
  <definedNames>
    <definedName name="_IDVTrackerBlocked155_" hidden="1">0</definedName>
    <definedName name="_IDVTrackerEx155_" hidden="1">0</definedName>
    <definedName name="_IDVTrackerFreigabeDateiID155_" hidden="1">-1</definedName>
    <definedName name="_IDVTrackerFreigabeStatus155_" hidden="1">0</definedName>
    <definedName name="_IDVTrackerFreigabeVersion155_" hidden="1">-1</definedName>
    <definedName name="_IDVTrackerID155_" hidden="1">247567</definedName>
    <definedName name="_IDVTrackerMajorVersion155_" hidden="1">1</definedName>
    <definedName name="_IDVTrackerMinorVersion155_" hidden="1">0</definedName>
    <definedName name="_IDVTrackerVersion155_" hidden="1">19</definedName>
    <definedName name="Begr_KSz">Begründungen!$B$13</definedName>
    <definedName name="Begr_Zeitraum">Begründungen!$B$8</definedName>
    <definedName name="BEZUG_HS" localSheetId="13">'[1]NR Versteckt'!$C$7</definedName>
    <definedName name="BEZUG_HS" localSheetId="8">'[1]NR Versteckt'!$C$7</definedName>
    <definedName name="Endjahr">'INPUT | Allgemeines'!$R$101</definedName>
    <definedName name="Endjahr2">'INPUT | Allgemeines'!$O$87</definedName>
    <definedName name="ErlErloesE1">Begründungen!$B$29</definedName>
    <definedName name="ErlErloesE3">Begründungen!$B$34</definedName>
    <definedName name="ErlKostenE1">Begründungen!$B$18</definedName>
    <definedName name="Inbetriebnahme">'INPUT | Allgemeines'!$R$92</definedName>
    <definedName name="Kurztitel">'INPUT | Allgemeines'!$G$9</definedName>
    <definedName name="Nebenkostensatz">Ablage!$H$34</definedName>
    <definedName name="Startjahr">'INPUT | Allgemeines'!$R$87</definedName>
    <definedName name="WACCBasissatz">Ablage!$H$33</definedName>
    <definedName name="WACCKSz">'INPUT | KSz &gt; Erlöse &amp; Finanz'!$T$95</definedName>
    <definedName name="WACCTSz" localSheetId="7">'INPUT | KSz &gt; Erlöse &amp; Finanz'!$T$95</definedName>
    <definedName name="WACCTSz">'INPUT | TSz &gt; Erlöse &amp; Finanz'!$T$100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7" i="34" l="1"/>
  <c r="I57" i="34"/>
  <c r="K57" i="10"/>
  <c r="I57" i="10"/>
  <c r="O61" i="10"/>
  <c r="S130" i="33"/>
  <c r="S131" i="33"/>
  <c r="S132" i="33"/>
  <c r="S129" i="33"/>
  <c r="Q130" i="33"/>
  <c r="Q131" i="33"/>
  <c r="Q132" i="33"/>
  <c r="Q129" i="33"/>
  <c r="P130" i="33"/>
  <c r="P131" i="33"/>
  <c r="P132" i="33"/>
  <c r="P129" i="33"/>
  <c r="P130" i="7"/>
  <c r="P131" i="7"/>
  <c r="P132" i="7"/>
  <c r="P129" i="7"/>
  <c r="A20" i="31" l="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19" i="31"/>
  <c r="N21" i="33"/>
  <c r="N17" i="33"/>
  <c r="N14" i="33"/>
  <c r="N9" i="33"/>
  <c r="M15" i="32"/>
  <c r="M12" i="32"/>
  <c r="M9" i="32"/>
  <c r="E98" i="20" l="1"/>
  <c r="AI17" i="21"/>
  <c r="AI12" i="21"/>
  <c r="N17" i="21"/>
  <c r="N12" i="21"/>
  <c r="AK17" i="21"/>
  <c r="AK12" i="21"/>
  <c r="P17" i="21"/>
  <c r="P12" i="21"/>
  <c r="F27" i="21"/>
  <c r="F28" i="21"/>
  <c r="F29" i="21"/>
  <c r="F30" i="21"/>
  <c r="F31" i="21"/>
  <c r="F32" i="21"/>
  <c r="F33" i="21"/>
  <c r="F34" i="21"/>
  <c r="F35" i="21"/>
  <c r="F36" i="21"/>
  <c r="F37" i="21"/>
  <c r="F38" i="21"/>
  <c r="F39" i="21"/>
  <c r="F40" i="21"/>
  <c r="F41" i="21"/>
  <c r="F42" i="21"/>
  <c r="F43" i="21"/>
  <c r="F44" i="21"/>
  <c r="F45" i="21"/>
  <c r="F46" i="21"/>
  <c r="F47" i="21"/>
  <c r="E46" i="20" s="1"/>
  <c r="F48" i="21"/>
  <c r="E47" i="20" s="1"/>
  <c r="F49" i="21"/>
  <c r="E48" i="20" s="1"/>
  <c r="F50" i="21"/>
  <c r="E49" i="20" s="1"/>
  <c r="F51" i="21"/>
  <c r="E50" i="20" s="1"/>
  <c r="F52" i="21"/>
  <c r="E51" i="20" s="1"/>
  <c r="F53" i="21"/>
  <c r="E52" i="20" s="1"/>
  <c r="F54" i="21"/>
  <c r="E53" i="20" s="1"/>
  <c r="F55" i="21"/>
  <c r="E54" i="20" s="1"/>
  <c r="F56" i="21"/>
  <c r="E55" i="20" s="1"/>
  <c r="F24" i="21"/>
  <c r="F25" i="21"/>
  <c r="F26" i="21"/>
  <c r="F23" i="21"/>
  <c r="B3" i="34"/>
  <c r="B3" i="33"/>
  <c r="B3" i="32"/>
  <c r="T111" i="34"/>
  <c r="V95" i="34"/>
  <c r="K50" i="34" s="1"/>
  <c r="O61" i="34"/>
  <c r="T95" i="34" s="1"/>
  <c r="I50" i="34" s="1"/>
  <c r="R117" i="33"/>
  <c r="Q117" i="33"/>
  <c r="P117" i="33"/>
  <c r="R116" i="33"/>
  <c r="Q116" i="33"/>
  <c r="P116" i="33"/>
  <c r="H90" i="33"/>
  <c r="H13" i="32"/>
  <c r="H14" i="32" s="1"/>
  <c r="H15" i="32" s="1"/>
  <c r="H16" i="32" s="1"/>
  <c r="H17" i="32" s="1"/>
  <c r="H18" i="32" s="1"/>
  <c r="H19" i="32" s="1"/>
  <c r="H20" i="32" s="1"/>
  <c r="H21" i="32" s="1"/>
  <c r="H22" i="32" s="1"/>
  <c r="H23" i="32" s="1"/>
  <c r="H24" i="32" s="1"/>
  <c r="H25" i="32" s="1"/>
  <c r="H26" i="32" s="1"/>
  <c r="H27" i="32" s="1"/>
  <c r="H28" i="32" s="1"/>
  <c r="H29" i="32" s="1"/>
  <c r="H30" i="32" s="1"/>
  <c r="H31" i="32" s="1"/>
  <c r="H32" i="32" s="1"/>
  <c r="H33" i="32" s="1"/>
  <c r="H34" i="32" s="1"/>
  <c r="H35" i="32" s="1"/>
  <c r="H36" i="32" s="1"/>
  <c r="H37" i="32" s="1"/>
  <c r="H38" i="32" s="1"/>
  <c r="H39" i="32" s="1"/>
  <c r="H40" i="32" s="1"/>
  <c r="H41" i="32" s="1"/>
  <c r="H42" i="32" s="1"/>
  <c r="A77" i="9"/>
  <c r="A78" i="9"/>
  <c r="A79" i="9"/>
  <c r="A80" i="9"/>
  <c r="A81" i="9"/>
  <c r="A82" i="9"/>
  <c r="A83" i="9"/>
  <c r="A84" i="9"/>
  <c r="A85" i="9"/>
  <c r="A86" i="9"/>
  <c r="H90" i="7" l="1"/>
  <c r="F43" i="31"/>
  <c r="G43" i="31" s="1"/>
  <c r="I43" i="31"/>
  <c r="J43" i="31" s="1"/>
  <c r="L43" i="31"/>
  <c r="M43" i="31" s="1"/>
  <c r="O43" i="31"/>
  <c r="P43" i="31" s="1"/>
  <c r="R43" i="31"/>
  <c r="S43" i="31" s="1"/>
  <c r="U43" i="31"/>
  <c r="V43" i="31" s="1"/>
  <c r="X43" i="31"/>
  <c r="Y43" i="31" s="1"/>
  <c r="F44" i="31"/>
  <c r="G44" i="31" s="1"/>
  <c r="I44" i="31"/>
  <c r="J44" i="31" s="1"/>
  <c r="L44" i="31"/>
  <c r="M44" i="31" s="1"/>
  <c r="O44" i="31"/>
  <c r="P44" i="31" s="1"/>
  <c r="R44" i="31"/>
  <c r="S44" i="31" s="1"/>
  <c r="U44" i="31"/>
  <c r="V44" i="31" s="1"/>
  <c r="X44" i="31"/>
  <c r="Y44" i="31" s="1"/>
  <c r="F45" i="31"/>
  <c r="G45" i="31" s="1"/>
  <c r="I45" i="31"/>
  <c r="J45" i="31" s="1"/>
  <c r="L45" i="31"/>
  <c r="M45" i="31" s="1"/>
  <c r="O45" i="31"/>
  <c r="P45" i="31" s="1"/>
  <c r="R45" i="31"/>
  <c r="S45" i="31" s="1"/>
  <c r="U45" i="31"/>
  <c r="V45" i="31" s="1"/>
  <c r="X45" i="31"/>
  <c r="Y45" i="31" s="1"/>
  <c r="F46" i="31"/>
  <c r="G46" i="31" s="1"/>
  <c r="I46" i="31"/>
  <c r="J46" i="31" s="1"/>
  <c r="L46" i="31"/>
  <c r="M46" i="31" s="1"/>
  <c r="O46" i="31"/>
  <c r="P46" i="31" s="1"/>
  <c r="R46" i="31"/>
  <c r="S46" i="31" s="1"/>
  <c r="U46" i="31"/>
  <c r="V46" i="31" s="1"/>
  <c r="X46" i="31"/>
  <c r="Y46" i="31" s="1"/>
  <c r="F47" i="31"/>
  <c r="G47" i="31" s="1"/>
  <c r="I47" i="31"/>
  <c r="J47" i="31" s="1"/>
  <c r="L47" i="31"/>
  <c r="M47" i="31" s="1"/>
  <c r="O47" i="31"/>
  <c r="P47" i="31" s="1"/>
  <c r="R47" i="31"/>
  <c r="S47" i="31" s="1"/>
  <c r="U47" i="31"/>
  <c r="V47" i="31" s="1"/>
  <c r="X47" i="31"/>
  <c r="Y47" i="31" s="1"/>
  <c r="F48" i="31"/>
  <c r="G48" i="31" s="1"/>
  <c r="I48" i="31"/>
  <c r="J48" i="31" s="1"/>
  <c r="L48" i="31"/>
  <c r="M48" i="31" s="1"/>
  <c r="O48" i="31"/>
  <c r="P48" i="31" s="1"/>
  <c r="R48" i="31"/>
  <c r="S48" i="31" s="1"/>
  <c r="U48" i="31"/>
  <c r="V48" i="31" s="1"/>
  <c r="X48" i="31"/>
  <c r="Y48" i="31" s="1"/>
  <c r="F49" i="31"/>
  <c r="G49" i="31" s="1"/>
  <c r="I49" i="31"/>
  <c r="J49" i="31" s="1"/>
  <c r="L49" i="31"/>
  <c r="M49" i="31" s="1"/>
  <c r="O49" i="31"/>
  <c r="P49" i="31" s="1"/>
  <c r="R49" i="31"/>
  <c r="S49" i="31" s="1"/>
  <c r="U49" i="31"/>
  <c r="V49" i="31" s="1"/>
  <c r="X49" i="31"/>
  <c r="Y49" i="31" s="1"/>
  <c r="F50" i="31"/>
  <c r="G50" i="31" s="1"/>
  <c r="I50" i="31"/>
  <c r="J50" i="31" s="1"/>
  <c r="L50" i="31"/>
  <c r="M50" i="31" s="1"/>
  <c r="O50" i="31"/>
  <c r="P50" i="31" s="1"/>
  <c r="R50" i="31"/>
  <c r="S50" i="31" s="1"/>
  <c r="U50" i="31"/>
  <c r="V50" i="31" s="1"/>
  <c r="X50" i="31"/>
  <c r="Y50" i="31" s="1"/>
  <c r="F51" i="31"/>
  <c r="G51" i="31" s="1"/>
  <c r="I51" i="31"/>
  <c r="J51" i="31" s="1"/>
  <c r="L51" i="31"/>
  <c r="M51" i="31" s="1"/>
  <c r="O51" i="31"/>
  <c r="P51" i="31" s="1"/>
  <c r="R51" i="31"/>
  <c r="S51" i="31" s="1"/>
  <c r="U51" i="31"/>
  <c r="V51" i="31" s="1"/>
  <c r="X51" i="31"/>
  <c r="Y51" i="31" s="1"/>
  <c r="F52" i="31"/>
  <c r="G52" i="31" s="1"/>
  <c r="I52" i="31"/>
  <c r="J52" i="31" s="1"/>
  <c r="L52" i="31"/>
  <c r="M52" i="31" s="1"/>
  <c r="O52" i="31"/>
  <c r="P52" i="31" s="1"/>
  <c r="R52" i="31"/>
  <c r="S52" i="31" s="1"/>
  <c r="U52" i="31"/>
  <c r="V52" i="31" s="1"/>
  <c r="X52" i="31"/>
  <c r="Y52" i="31" s="1"/>
  <c r="R93" i="15"/>
  <c r="AB49" i="31" l="1"/>
  <c r="AA48" i="31"/>
  <c r="AA46" i="31"/>
  <c r="AA51" i="31"/>
  <c r="AA50" i="31"/>
  <c r="AA47" i="31"/>
  <c r="AA44" i="31"/>
  <c r="AA43" i="31"/>
  <c r="AB52" i="31"/>
  <c r="AB50" i="31"/>
  <c r="AA52" i="31"/>
  <c r="AB43" i="31"/>
  <c r="AB48" i="31"/>
  <c r="AB46" i="31"/>
  <c r="AB51" i="31"/>
  <c r="AB47" i="31"/>
  <c r="AB44" i="31"/>
  <c r="AB45" i="31"/>
  <c r="AA49" i="31"/>
  <c r="AA45" i="31"/>
  <c r="AB3" i="31"/>
  <c r="V3" i="20"/>
  <c r="A3" i="31"/>
  <c r="F19" i="31" l="1"/>
  <c r="G19" i="31" s="1"/>
  <c r="F39" i="31"/>
  <c r="G39" i="31" s="1"/>
  <c r="I39" i="31"/>
  <c r="J39" i="31" s="1"/>
  <c r="L39" i="31"/>
  <c r="M39" i="31" s="1"/>
  <c r="O39" i="31"/>
  <c r="P39" i="31" s="1"/>
  <c r="R39" i="31"/>
  <c r="S39" i="31" s="1"/>
  <c r="U39" i="31"/>
  <c r="V39" i="31" s="1"/>
  <c r="X39" i="31"/>
  <c r="Y39" i="31" s="1"/>
  <c r="F40" i="31"/>
  <c r="G40" i="31" s="1"/>
  <c r="I40" i="31"/>
  <c r="J40" i="31" s="1"/>
  <c r="L40" i="31"/>
  <c r="M40" i="31" s="1"/>
  <c r="O40" i="31"/>
  <c r="P40" i="31" s="1"/>
  <c r="R40" i="31"/>
  <c r="S40" i="31" s="1"/>
  <c r="U40" i="31"/>
  <c r="V40" i="31" s="1"/>
  <c r="X40" i="31"/>
  <c r="Y40" i="31" s="1"/>
  <c r="F41" i="31"/>
  <c r="G41" i="31" s="1"/>
  <c r="I41" i="31"/>
  <c r="J41" i="31" s="1"/>
  <c r="L41" i="31"/>
  <c r="M41" i="31" s="1"/>
  <c r="O41" i="31"/>
  <c r="P41" i="31" s="1"/>
  <c r="R41" i="31"/>
  <c r="S41" i="31" s="1"/>
  <c r="U41" i="31"/>
  <c r="V41" i="31" s="1"/>
  <c r="X41" i="31"/>
  <c r="Y41" i="31" s="1"/>
  <c r="F42" i="31"/>
  <c r="G42" i="31" s="1"/>
  <c r="I42" i="31"/>
  <c r="J42" i="31" s="1"/>
  <c r="L42" i="31"/>
  <c r="M42" i="31" s="1"/>
  <c r="O42" i="31"/>
  <c r="R42" i="31"/>
  <c r="S42" i="31" s="1"/>
  <c r="U42" i="31"/>
  <c r="V42" i="31" s="1"/>
  <c r="X42" i="31"/>
  <c r="Y42" i="31" s="1"/>
  <c r="AA41" i="31" l="1"/>
  <c r="AB39" i="31"/>
  <c r="AB42" i="31"/>
  <c r="AB40" i="31"/>
  <c r="AA42" i="31"/>
  <c r="AA40" i="31"/>
  <c r="AB41" i="31"/>
  <c r="AA39" i="31"/>
  <c r="A54" i="9"/>
  <c r="A55" i="9"/>
  <c r="A56" i="9"/>
  <c r="A57" i="9"/>
  <c r="A58" i="9"/>
  <c r="A59" i="9"/>
  <c r="A60" i="9"/>
  <c r="A61" i="9"/>
  <c r="A62" i="9"/>
  <c r="A63" i="9"/>
  <c r="A64" i="9"/>
  <c r="A65" i="9"/>
  <c r="A66" i="9"/>
  <c r="A67" i="9"/>
  <c r="A68" i="9"/>
  <c r="A69" i="9"/>
  <c r="A70" i="9"/>
  <c r="A71" i="9"/>
  <c r="A72" i="9"/>
  <c r="A73" i="9"/>
  <c r="A74" i="9"/>
  <c r="A75" i="9"/>
  <c r="A76" i="9"/>
  <c r="A53" i="9"/>
  <c r="E42" i="20"/>
  <c r="E43" i="20"/>
  <c r="E44" i="20"/>
  <c r="E45" i="20"/>
  <c r="R97" i="15"/>
  <c r="R99" i="15" l="1"/>
  <c r="U20" i="31"/>
  <c r="V20" i="31" s="1"/>
  <c r="X20" i="31"/>
  <c r="Y20" i="31" s="1"/>
  <c r="U21" i="31"/>
  <c r="V21" i="31" s="1"/>
  <c r="X21" i="31"/>
  <c r="Y21" i="31" s="1"/>
  <c r="U22" i="31"/>
  <c r="V22" i="31" s="1"/>
  <c r="X22" i="31"/>
  <c r="Y22" i="31" s="1"/>
  <c r="U23" i="31"/>
  <c r="V23" i="31" s="1"/>
  <c r="X23" i="31"/>
  <c r="Y23" i="31" s="1"/>
  <c r="U24" i="31"/>
  <c r="V24" i="31" s="1"/>
  <c r="X24" i="31"/>
  <c r="Y24" i="31" s="1"/>
  <c r="U25" i="31"/>
  <c r="V25" i="31" s="1"/>
  <c r="X25" i="31"/>
  <c r="Y25" i="31" s="1"/>
  <c r="U26" i="31"/>
  <c r="V26" i="31" s="1"/>
  <c r="X26" i="31"/>
  <c r="Y26" i="31" s="1"/>
  <c r="U27" i="31"/>
  <c r="V27" i="31" s="1"/>
  <c r="X27" i="31"/>
  <c r="Y27" i="31" s="1"/>
  <c r="U28" i="31"/>
  <c r="V28" i="31" s="1"/>
  <c r="X28" i="31"/>
  <c r="Y28" i="31" s="1"/>
  <c r="U29" i="31"/>
  <c r="V29" i="31" s="1"/>
  <c r="X29" i="31"/>
  <c r="Y29" i="31" s="1"/>
  <c r="U30" i="31"/>
  <c r="V30" i="31" s="1"/>
  <c r="X30" i="31"/>
  <c r="Y30" i="31" s="1"/>
  <c r="U31" i="31"/>
  <c r="V31" i="31" s="1"/>
  <c r="X31" i="31"/>
  <c r="Y31" i="31" s="1"/>
  <c r="U32" i="31"/>
  <c r="V32" i="31" s="1"/>
  <c r="X32" i="31"/>
  <c r="Y32" i="31" s="1"/>
  <c r="U33" i="31"/>
  <c r="V33" i="31" s="1"/>
  <c r="X33" i="31"/>
  <c r="Y33" i="31" s="1"/>
  <c r="U34" i="31"/>
  <c r="V34" i="31" s="1"/>
  <c r="X34" i="31"/>
  <c r="Y34" i="31" s="1"/>
  <c r="U35" i="31"/>
  <c r="V35" i="31" s="1"/>
  <c r="X35" i="31"/>
  <c r="Y35" i="31" s="1"/>
  <c r="U36" i="31"/>
  <c r="V36" i="31" s="1"/>
  <c r="X36" i="31"/>
  <c r="Y36" i="31" s="1"/>
  <c r="U37" i="31"/>
  <c r="V37" i="31" s="1"/>
  <c r="X37" i="31"/>
  <c r="Y37" i="31" s="1"/>
  <c r="U38" i="31"/>
  <c r="V38" i="31" s="1"/>
  <c r="X38" i="31"/>
  <c r="Y38" i="31" s="1"/>
  <c r="R20" i="31"/>
  <c r="S20" i="31" s="1"/>
  <c r="R21" i="31"/>
  <c r="S21" i="31" s="1"/>
  <c r="R22" i="31"/>
  <c r="S22" i="31" s="1"/>
  <c r="R23" i="31"/>
  <c r="S23" i="31" s="1"/>
  <c r="R24" i="31"/>
  <c r="S24" i="31" s="1"/>
  <c r="R25" i="31"/>
  <c r="S25" i="31" s="1"/>
  <c r="R26" i="31"/>
  <c r="S26" i="31" s="1"/>
  <c r="R27" i="31"/>
  <c r="S27" i="31" s="1"/>
  <c r="R28" i="31"/>
  <c r="S28" i="31" s="1"/>
  <c r="R29" i="31"/>
  <c r="S29" i="31" s="1"/>
  <c r="R30" i="31"/>
  <c r="S30" i="31" s="1"/>
  <c r="R31" i="31"/>
  <c r="S31" i="31" s="1"/>
  <c r="R32" i="31"/>
  <c r="S32" i="31" s="1"/>
  <c r="R33" i="31"/>
  <c r="S33" i="31" s="1"/>
  <c r="R34" i="31"/>
  <c r="S34" i="31" s="1"/>
  <c r="R35" i="31"/>
  <c r="S35" i="31" s="1"/>
  <c r="R36" i="31"/>
  <c r="S36" i="31" s="1"/>
  <c r="R37" i="31"/>
  <c r="S37" i="31" s="1"/>
  <c r="R38" i="31"/>
  <c r="S38" i="31" s="1"/>
  <c r="O20" i="31"/>
  <c r="P20" i="31" s="1"/>
  <c r="O21" i="31"/>
  <c r="P21" i="31" s="1"/>
  <c r="O22" i="31"/>
  <c r="P22" i="31" s="1"/>
  <c r="O23" i="31"/>
  <c r="P23" i="31" s="1"/>
  <c r="O24" i="31"/>
  <c r="P24" i="31" s="1"/>
  <c r="O25" i="31"/>
  <c r="P25" i="31" s="1"/>
  <c r="O26" i="31"/>
  <c r="P26" i="31" s="1"/>
  <c r="O27" i="31"/>
  <c r="P27" i="31" s="1"/>
  <c r="O28" i="31"/>
  <c r="P28" i="31" s="1"/>
  <c r="O29" i="31"/>
  <c r="P29" i="31" s="1"/>
  <c r="O30" i="31"/>
  <c r="P30" i="31" s="1"/>
  <c r="O31" i="31"/>
  <c r="P31" i="31" s="1"/>
  <c r="O32" i="31"/>
  <c r="P32" i="31" s="1"/>
  <c r="O33" i="31"/>
  <c r="P33" i="31" s="1"/>
  <c r="O34" i="31"/>
  <c r="P34" i="31" s="1"/>
  <c r="O35" i="31"/>
  <c r="P35" i="31" s="1"/>
  <c r="O36" i="31"/>
  <c r="P36" i="31" s="1"/>
  <c r="O37" i="31"/>
  <c r="P37" i="31" s="1"/>
  <c r="O38" i="31"/>
  <c r="P38" i="31" s="1"/>
  <c r="L20" i="31"/>
  <c r="M20" i="31" s="1"/>
  <c r="L21" i="31"/>
  <c r="M21" i="31" s="1"/>
  <c r="L22" i="31"/>
  <c r="M22" i="31" s="1"/>
  <c r="L23" i="31"/>
  <c r="M23" i="31" s="1"/>
  <c r="L24" i="31"/>
  <c r="M24" i="31" s="1"/>
  <c r="L25" i="31"/>
  <c r="M25" i="31" s="1"/>
  <c r="L26" i="31"/>
  <c r="M26" i="31" s="1"/>
  <c r="L27" i="31"/>
  <c r="M27" i="31" s="1"/>
  <c r="L28" i="31"/>
  <c r="M28" i="31" s="1"/>
  <c r="L29" i="31"/>
  <c r="M29" i="31" s="1"/>
  <c r="L30" i="31"/>
  <c r="M30" i="31" s="1"/>
  <c r="L31" i="31"/>
  <c r="M31" i="31" s="1"/>
  <c r="L32" i="31"/>
  <c r="M32" i="31" s="1"/>
  <c r="L33" i="31"/>
  <c r="M33" i="31" s="1"/>
  <c r="L34" i="31"/>
  <c r="M34" i="31" s="1"/>
  <c r="L35" i="31"/>
  <c r="M35" i="31" s="1"/>
  <c r="L36" i="31"/>
  <c r="M36" i="31" s="1"/>
  <c r="L37" i="31"/>
  <c r="M37" i="31" s="1"/>
  <c r="L38" i="31"/>
  <c r="M38" i="31" s="1"/>
  <c r="I20" i="31"/>
  <c r="J20" i="31" s="1"/>
  <c r="I21" i="31"/>
  <c r="J21" i="31" s="1"/>
  <c r="I22" i="31"/>
  <c r="J22" i="31" s="1"/>
  <c r="I23" i="31"/>
  <c r="J23" i="31" s="1"/>
  <c r="I24" i="31"/>
  <c r="J24" i="31" s="1"/>
  <c r="I25" i="31"/>
  <c r="J25" i="31" s="1"/>
  <c r="I26" i="31"/>
  <c r="J26" i="31" s="1"/>
  <c r="I27" i="31"/>
  <c r="J27" i="31" s="1"/>
  <c r="I28" i="31"/>
  <c r="J28" i="31" s="1"/>
  <c r="I29" i="31"/>
  <c r="J29" i="31" s="1"/>
  <c r="I30" i="31"/>
  <c r="J30" i="31" s="1"/>
  <c r="I31" i="31"/>
  <c r="J31" i="31" s="1"/>
  <c r="I32" i="31"/>
  <c r="J32" i="31" s="1"/>
  <c r="I33" i="31"/>
  <c r="J33" i="31" s="1"/>
  <c r="I34" i="31"/>
  <c r="J34" i="31" s="1"/>
  <c r="I35" i="31"/>
  <c r="J35" i="31" s="1"/>
  <c r="I36" i="31"/>
  <c r="J36" i="31" s="1"/>
  <c r="I37" i="31"/>
  <c r="J37" i="31" s="1"/>
  <c r="I38" i="31"/>
  <c r="J38" i="31" s="1"/>
  <c r="I19" i="31"/>
  <c r="J19" i="31" s="1"/>
  <c r="L19" i="31"/>
  <c r="M19" i="31" s="1"/>
  <c r="O19" i="31"/>
  <c r="P19" i="31" s="1"/>
  <c r="R19" i="31"/>
  <c r="S19" i="31" s="1"/>
  <c r="U19" i="31"/>
  <c r="V19" i="31" s="1"/>
  <c r="X19" i="31"/>
  <c r="Y19" i="31" s="1"/>
  <c r="F20" i="31"/>
  <c r="G20" i="31" s="1"/>
  <c r="F21" i="31"/>
  <c r="G21" i="31" s="1"/>
  <c r="F22" i="31"/>
  <c r="G22" i="31" s="1"/>
  <c r="F23" i="31"/>
  <c r="G23" i="31" s="1"/>
  <c r="F24" i="31"/>
  <c r="G24" i="31" s="1"/>
  <c r="F25" i="31"/>
  <c r="G25" i="31" s="1"/>
  <c r="F26" i="31"/>
  <c r="G26" i="31" s="1"/>
  <c r="F27" i="31"/>
  <c r="G27" i="31" s="1"/>
  <c r="F28" i="31"/>
  <c r="G28" i="31" s="1"/>
  <c r="F29" i="31"/>
  <c r="G29" i="31" s="1"/>
  <c r="F30" i="31"/>
  <c r="G30" i="31" s="1"/>
  <c r="F31" i="31"/>
  <c r="G31" i="31" s="1"/>
  <c r="F32" i="31"/>
  <c r="G32" i="31" s="1"/>
  <c r="F33" i="31"/>
  <c r="G33" i="31" s="1"/>
  <c r="F34" i="31"/>
  <c r="G34" i="31" s="1"/>
  <c r="F35" i="31"/>
  <c r="G35" i="31" s="1"/>
  <c r="F36" i="31"/>
  <c r="G36" i="31" s="1"/>
  <c r="F37" i="31"/>
  <c r="G37" i="31" s="1"/>
  <c r="F38" i="31"/>
  <c r="G38" i="31" s="1"/>
  <c r="D5" i="30"/>
  <c r="D4" i="30"/>
  <c r="AB20" i="31" l="1"/>
  <c r="AA19" i="31"/>
  <c r="AA34" i="31"/>
  <c r="AA33" i="31"/>
  <c r="AA21" i="31"/>
  <c r="AA32" i="31"/>
  <c r="AA31" i="31"/>
  <c r="AA30" i="31"/>
  <c r="AA37" i="31"/>
  <c r="AA27" i="31"/>
  <c r="AA36" i="31"/>
  <c r="AA38" i="31"/>
  <c r="AA26" i="31"/>
  <c r="AA28" i="31"/>
  <c r="AA35" i="31"/>
  <c r="AA23" i="31"/>
  <c r="AB24" i="31"/>
  <c r="AA29" i="31"/>
  <c r="AB36" i="31"/>
  <c r="AB38" i="31"/>
  <c r="AA20" i="31"/>
  <c r="AB35" i="31"/>
  <c r="AB23" i="31"/>
  <c r="AB27" i="31"/>
  <c r="AB34" i="31"/>
  <c r="AB33" i="31"/>
  <c r="AA24" i="31"/>
  <c r="AA22" i="31"/>
  <c r="AB28" i="31"/>
  <c r="AB37" i="31"/>
  <c r="AB26" i="31"/>
  <c r="AA25" i="31"/>
  <c r="AB32" i="31"/>
  <c r="AB22" i="31"/>
  <c r="AB31" i="31"/>
  <c r="AB29" i="31"/>
  <c r="AB25" i="31"/>
  <c r="AB30" i="31"/>
  <c r="AB19" i="31" l="1"/>
  <c r="AB21" i="31"/>
  <c r="E57" i="20" l="1"/>
  <c r="O76" i="15" l="1"/>
  <c r="S99" i="32" l="1"/>
  <c r="T115" i="34"/>
  <c r="P148" i="33"/>
  <c r="AJ75" i="31"/>
  <c r="BB69" i="21"/>
  <c r="L59" i="31"/>
  <c r="O82" i="15"/>
  <c r="O80" i="15"/>
  <c r="P141" i="33" l="1"/>
  <c r="S93" i="32"/>
  <c r="T103" i="34"/>
  <c r="P143" i="33"/>
  <c r="S95" i="32"/>
  <c r="T105" i="34"/>
  <c r="AA24" i="21"/>
  <c r="AA36" i="21"/>
  <c r="AA48" i="21"/>
  <c r="E88" i="20" s="1"/>
  <c r="AA25" i="21"/>
  <c r="AA37" i="21"/>
  <c r="AA49" i="21"/>
  <c r="E89" i="20" s="1"/>
  <c r="AA32" i="21"/>
  <c r="AA33" i="21"/>
  <c r="AA34" i="21"/>
  <c r="AA26" i="21"/>
  <c r="AA38" i="21"/>
  <c r="AA50" i="21"/>
  <c r="E90" i="20" s="1"/>
  <c r="AA27" i="21"/>
  <c r="AA39" i="21"/>
  <c r="AA51" i="21"/>
  <c r="E91" i="20" s="1"/>
  <c r="AA43" i="21"/>
  <c r="E83" i="20" s="1"/>
  <c r="AA56" i="21"/>
  <c r="E96" i="20" s="1"/>
  <c r="AA45" i="21"/>
  <c r="E85" i="20" s="1"/>
  <c r="AA46" i="21"/>
  <c r="E86" i="20" s="1"/>
  <c r="AA28" i="21"/>
  <c r="AA40" i="21"/>
  <c r="AA52" i="21"/>
  <c r="E92" i="20" s="1"/>
  <c r="AA29" i="21"/>
  <c r="AA41" i="21"/>
  <c r="AA53" i="21"/>
  <c r="E93" i="20" s="1"/>
  <c r="AA30" i="21"/>
  <c r="AA42" i="21"/>
  <c r="AA54" i="21"/>
  <c r="E94" i="20" s="1"/>
  <c r="AA31" i="21"/>
  <c r="AA55" i="21"/>
  <c r="E95" i="20" s="1"/>
  <c r="AA44" i="21"/>
  <c r="E84" i="20" s="1"/>
  <c r="AA23" i="21"/>
  <c r="AA35" i="21"/>
  <c r="AA47" i="21"/>
  <c r="E87" i="20" s="1"/>
  <c r="P10" i="20"/>
  <c r="P143" i="7"/>
  <c r="S95" i="6"/>
  <c r="T110" i="10"/>
  <c r="S93" i="6"/>
  <c r="T108" i="10"/>
  <c r="P141" i="7"/>
  <c r="O84" i="15"/>
  <c r="P145" i="33" l="1"/>
  <c r="S97" i="32"/>
  <c r="T107" i="34"/>
  <c r="P145" i="7"/>
  <c r="S97" i="6"/>
  <c r="T112" i="10"/>
  <c r="T116" i="10"/>
  <c r="R117" i="7"/>
  <c r="Q116" i="7"/>
  <c r="R116" i="7"/>
  <c r="Q117" i="7"/>
  <c r="T135" i="33" l="1"/>
  <c r="S135" i="33"/>
  <c r="R135" i="33"/>
  <c r="Q135" i="33"/>
  <c r="B49" i="33" s="1"/>
  <c r="P116" i="7"/>
  <c r="P117" i="7"/>
  <c r="T135" i="7"/>
  <c r="Q135" i="7"/>
  <c r="B49" i="7" s="1"/>
  <c r="R135" i="7"/>
  <c r="S135" i="7"/>
  <c r="E82" i="20" l="1"/>
  <c r="E81" i="20"/>
  <c r="E80" i="20"/>
  <c r="E79" i="20"/>
  <c r="E78" i="20"/>
  <c r="E77" i="20"/>
  <c r="E76" i="20"/>
  <c r="E75" i="20"/>
  <c r="E74" i="20"/>
  <c r="E73" i="20"/>
  <c r="E72" i="20"/>
  <c r="E71" i="20"/>
  <c r="E70" i="20"/>
  <c r="E69" i="20"/>
  <c r="E68" i="20"/>
  <c r="E67" i="20"/>
  <c r="E66" i="20"/>
  <c r="E64" i="20"/>
  <c r="AB23" i="21"/>
  <c r="V100" i="10"/>
  <c r="K50" i="10" s="1"/>
  <c r="B3" i="10"/>
  <c r="B3" i="7"/>
  <c r="B3" i="6"/>
  <c r="P50" i="15"/>
  <c r="R87" i="15" s="1"/>
  <c r="P113" i="33" s="1"/>
  <c r="AL17" i="21" s="1"/>
  <c r="Q76" i="15"/>
  <c r="AL75" i="31" s="1"/>
  <c r="T100" i="10"/>
  <c r="I59" i="31" s="1"/>
  <c r="C14" i="7" l="1"/>
  <c r="D23" i="21" s="1"/>
  <c r="C14" i="33"/>
  <c r="M10" i="20"/>
  <c r="T51" i="15"/>
  <c r="T52" i="15" s="1"/>
  <c r="T53" i="15" s="1"/>
  <c r="T54" i="15" s="1"/>
  <c r="T55" i="15" s="1"/>
  <c r="T50" i="15"/>
  <c r="S51" i="15"/>
  <c r="H61" i="20"/>
  <c r="BD69" i="21"/>
  <c r="AA3" i="21" s="1"/>
  <c r="AB24" i="21"/>
  <c r="AB25" i="21" s="1"/>
  <c r="AB26" i="21" s="1"/>
  <c r="AB27" i="21" s="1"/>
  <c r="AB28" i="21" s="1"/>
  <c r="AB29" i="21" s="1"/>
  <c r="AB30" i="21" s="1"/>
  <c r="AB31" i="21" s="1"/>
  <c r="AB32" i="21" s="1"/>
  <c r="AB33" i="21" s="1"/>
  <c r="AB34" i="21" s="1"/>
  <c r="AB35" i="21" s="1"/>
  <c r="AB36" i="21" s="1"/>
  <c r="AB37" i="21" s="1"/>
  <c r="AB38" i="21" s="1"/>
  <c r="AB39" i="21" s="1"/>
  <c r="AB40" i="21" s="1"/>
  <c r="AB41" i="21" s="1"/>
  <c r="AB42" i="21" s="1"/>
  <c r="AB43" i="21" s="1"/>
  <c r="AB44" i="21" s="1"/>
  <c r="AB45" i="21" s="1"/>
  <c r="AB46" i="21" s="1"/>
  <c r="AB47" i="21" s="1"/>
  <c r="AB48" i="21" s="1"/>
  <c r="AB49" i="21" s="1"/>
  <c r="AB50" i="21" s="1"/>
  <c r="AB51" i="21" s="1"/>
  <c r="AB52" i="21" s="1"/>
  <c r="AB53" i="21" s="1"/>
  <c r="AB54" i="21" s="1"/>
  <c r="AB55" i="21" s="1"/>
  <c r="AB56" i="21" s="1"/>
  <c r="E63" i="20"/>
  <c r="E65" i="20"/>
  <c r="P113" i="7"/>
  <c r="Q17" i="21" s="1"/>
  <c r="B19" i="31" l="1"/>
  <c r="C22" i="20"/>
  <c r="C63" i="20"/>
  <c r="B53" i="9"/>
  <c r="S52" i="15"/>
  <c r="S53" i="15" s="1"/>
  <c r="S54" i="15" s="1"/>
  <c r="S55" i="15" s="1"/>
  <c r="Q8" i="1"/>
  <c r="R90" i="15" l="1"/>
  <c r="R91" i="15" s="1"/>
  <c r="R95" i="15" s="1"/>
  <c r="S102" i="6" l="1"/>
  <c r="B13" i="6" s="1"/>
  <c r="S102" i="32"/>
  <c r="R102" i="15"/>
  <c r="B21" i="15"/>
  <c r="R94" i="15"/>
  <c r="J21" i="15" s="1"/>
  <c r="R101" i="15"/>
  <c r="B70" i="10" s="1"/>
  <c r="R92" i="15"/>
  <c r="S103" i="6" l="1"/>
  <c r="B14" i="6" s="1"/>
  <c r="P108" i="33"/>
  <c r="J12" i="33" s="1"/>
  <c r="G54" i="33"/>
  <c r="B17" i="34"/>
  <c r="C45" i="33"/>
  <c r="C33" i="33"/>
  <c r="C21" i="33"/>
  <c r="C44" i="33"/>
  <c r="C32" i="33"/>
  <c r="C20" i="33"/>
  <c r="C43" i="33"/>
  <c r="C31" i="33"/>
  <c r="C19" i="33"/>
  <c r="C42" i="33"/>
  <c r="C30" i="33"/>
  <c r="C18" i="33"/>
  <c r="C41" i="33"/>
  <c r="C29" i="33"/>
  <c r="C17" i="33"/>
  <c r="C40" i="33"/>
  <c r="C28" i="33"/>
  <c r="C16" i="33"/>
  <c r="C39" i="33"/>
  <c r="C27" i="33"/>
  <c r="C15" i="33"/>
  <c r="C46" i="33"/>
  <c r="C38" i="33"/>
  <c r="C37" i="33"/>
  <c r="C36" i="33"/>
  <c r="C35" i="33"/>
  <c r="C34" i="33"/>
  <c r="C26" i="33"/>
  <c r="C25" i="33"/>
  <c r="C24" i="33"/>
  <c r="C23" i="33"/>
  <c r="C22" i="33"/>
  <c r="C47" i="33"/>
  <c r="C13" i="6"/>
  <c r="C13" i="32"/>
  <c r="AD23" i="21" s="1"/>
  <c r="B17" i="10"/>
  <c r="G54" i="7"/>
  <c r="B13" i="32"/>
  <c r="S103" i="32"/>
  <c r="C38" i="7"/>
  <c r="C46" i="7"/>
  <c r="C39" i="7"/>
  <c r="C44" i="7"/>
  <c r="C40" i="7"/>
  <c r="C41" i="7"/>
  <c r="C42" i="7"/>
  <c r="C47" i="7"/>
  <c r="C43" i="7"/>
  <c r="C45" i="7"/>
  <c r="E53" i="9"/>
  <c r="C53" i="9"/>
  <c r="D53" i="9" s="1"/>
  <c r="AK23" i="21" s="1"/>
  <c r="AL23" i="21" s="1"/>
  <c r="AJ78" i="31"/>
  <c r="F17" i="31" s="1"/>
  <c r="P108" i="7"/>
  <c r="BB72" i="21"/>
  <c r="AA21" i="21" s="1"/>
  <c r="C16" i="7"/>
  <c r="C28" i="7"/>
  <c r="C37" i="7"/>
  <c r="C27" i="7"/>
  <c r="C17" i="7"/>
  <c r="C29" i="7"/>
  <c r="C18" i="7"/>
  <c r="C30" i="7"/>
  <c r="C31" i="7"/>
  <c r="C20" i="7"/>
  <c r="C32" i="7"/>
  <c r="C21" i="7"/>
  <c r="C33" i="7"/>
  <c r="C34" i="7"/>
  <c r="C35" i="7"/>
  <c r="C36" i="7"/>
  <c r="C15" i="7"/>
  <c r="C19" i="7"/>
  <c r="C22" i="7"/>
  <c r="C23" i="7"/>
  <c r="C24" i="7"/>
  <c r="C25" i="7"/>
  <c r="C26" i="7"/>
  <c r="B2" i="21"/>
  <c r="AN23" i="21" l="1"/>
  <c r="AI23" i="21"/>
  <c r="P23" i="21"/>
  <c r="Q23" i="21" s="1"/>
  <c r="G12" i="33"/>
  <c r="S104" i="6"/>
  <c r="S105" i="6" s="1"/>
  <c r="K12" i="33"/>
  <c r="E12" i="33"/>
  <c r="F12" i="33"/>
  <c r="I12" i="33"/>
  <c r="H12" i="33"/>
  <c r="C92" i="20"/>
  <c r="C51" i="20"/>
  <c r="C53" i="20"/>
  <c r="C94" i="20"/>
  <c r="C48" i="20"/>
  <c r="C89" i="20"/>
  <c r="C47" i="20"/>
  <c r="C88" i="20"/>
  <c r="C96" i="20"/>
  <c r="C55" i="20"/>
  <c r="C91" i="20"/>
  <c r="C50" i="20"/>
  <c r="C90" i="20"/>
  <c r="C49" i="20"/>
  <c r="C93" i="20"/>
  <c r="C52" i="20"/>
  <c r="C54" i="20"/>
  <c r="C95" i="20"/>
  <c r="C46" i="20"/>
  <c r="C87" i="20"/>
  <c r="L57" i="31"/>
  <c r="P8" i="20"/>
  <c r="G55" i="33"/>
  <c r="B18" i="34"/>
  <c r="H54" i="33"/>
  <c r="C17" i="34"/>
  <c r="S104" i="32"/>
  <c r="B14" i="32"/>
  <c r="B18" i="10"/>
  <c r="G55" i="7"/>
  <c r="C17" i="10"/>
  <c r="G17" i="10" s="1"/>
  <c r="H54" i="7"/>
  <c r="D53" i="21"/>
  <c r="B49" i="31"/>
  <c r="D48" i="21"/>
  <c r="B44" i="31"/>
  <c r="B51" i="31"/>
  <c r="D55" i="21"/>
  <c r="B43" i="31"/>
  <c r="D47" i="21"/>
  <c r="D54" i="21"/>
  <c r="B50" i="31"/>
  <c r="D52" i="21"/>
  <c r="B48" i="31"/>
  <c r="D56" i="21"/>
  <c r="B52" i="31"/>
  <c r="B47" i="31"/>
  <c r="D51" i="21"/>
  <c r="B46" i="31"/>
  <c r="D50" i="21"/>
  <c r="D49" i="21"/>
  <c r="B45" i="31"/>
  <c r="C14" i="6"/>
  <c r="B39" i="31"/>
  <c r="C83" i="20"/>
  <c r="C42" i="20"/>
  <c r="D43" i="21"/>
  <c r="B31" i="31"/>
  <c r="C34" i="20"/>
  <c r="C75" i="20"/>
  <c r="D35" i="21"/>
  <c r="B37" i="31"/>
  <c r="C40" i="20"/>
  <c r="C81" i="20"/>
  <c r="D41" i="21"/>
  <c r="H12" i="7"/>
  <c r="I12" i="7"/>
  <c r="K12" i="7"/>
  <c r="F12" i="7"/>
  <c r="G12" i="7"/>
  <c r="J12" i="7"/>
  <c r="E12" i="7"/>
  <c r="C45" i="20"/>
  <c r="C86" i="20"/>
  <c r="B42" i="31"/>
  <c r="D46" i="21"/>
  <c r="C77" i="20"/>
  <c r="B33" i="31"/>
  <c r="C36" i="20"/>
  <c r="D37" i="21"/>
  <c r="C33" i="20"/>
  <c r="C74" i="20"/>
  <c r="B30" i="31"/>
  <c r="D34" i="21"/>
  <c r="B36" i="31"/>
  <c r="C39" i="20"/>
  <c r="C80" i="20"/>
  <c r="D40" i="21"/>
  <c r="C79" i="20"/>
  <c r="B35" i="31"/>
  <c r="C38" i="20"/>
  <c r="D39" i="21"/>
  <c r="C67" i="20"/>
  <c r="B23" i="31"/>
  <c r="C26" i="20"/>
  <c r="D27" i="21"/>
  <c r="C43" i="20"/>
  <c r="B40" i="31"/>
  <c r="C84" i="20"/>
  <c r="D44" i="21"/>
  <c r="B38" i="31"/>
  <c r="C41" i="20"/>
  <c r="C82" i="20"/>
  <c r="D42" i="21"/>
  <c r="C65" i="20"/>
  <c r="B21" i="31"/>
  <c r="C24" i="20"/>
  <c r="D25" i="21"/>
  <c r="B26" i="31"/>
  <c r="C29" i="20"/>
  <c r="C70" i="20"/>
  <c r="D30" i="21"/>
  <c r="C69" i="20"/>
  <c r="C28" i="20"/>
  <c r="B25" i="31"/>
  <c r="D29" i="21"/>
  <c r="AD17" i="31"/>
  <c r="U17" i="31"/>
  <c r="P17" i="31"/>
  <c r="AA17" i="31"/>
  <c r="Y17" i="31"/>
  <c r="X17" i="31"/>
  <c r="R17" i="31"/>
  <c r="J17" i="31"/>
  <c r="G17" i="31"/>
  <c r="M17" i="31"/>
  <c r="AB17" i="31"/>
  <c r="S58" i="31" s="1"/>
  <c r="S17" i="31" s="1"/>
  <c r="C32" i="20"/>
  <c r="C73" i="20"/>
  <c r="B29" i="31"/>
  <c r="D33" i="21"/>
  <c r="C31" i="20"/>
  <c r="B28" i="31"/>
  <c r="C72" i="20"/>
  <c r="D32" i="21"/>
  <c r="B27" i="31"/>
  <c r="C71" i="20"/>
  <c r="C30" i="20"/>
  <c r="D31" i="21"/>
  <c r="C68" i="20"/>
  <c r="C27" i="20"/>
  <c r="B24" i="31"/>
  <c r="D28" i="21"/>
  <c r="C78" i="20"/>
  <c r="C37" i="20"/>
  <c r="B34" i="31"/>
  <c r="D38" i="21"/>
  <c r="C23" i="20"/>
  <c r="C64" i="20"/>
  <c r="B20" i="31"/>
  <c r="D24" i="21"/>
  <c r="C66" i="20"/>
  <c r="B22" i="31"/>
  <c r="C25" i="20"/>
  <c r="D26" i="21"/>
  <c r="C44" i="20"/>
  <c r="B41" i="31"/>
  <c r="C85" i="20"/>
  <c r="D45" i="21"/>
  <c r="B32" i="31"/>
  <c r="C35" i="20"/>
  <c r="C76" i="20"/>
  <c r="D36" i="21"/>
  <c r="H13" i="6"/>
  <c r="AR23" i="21" l="1"/>
  <c r="AS23" i="21"/>
  <c r="G17" i="34"/>
  <c r="K54" i="33"/>
  <c r="B15" i="6"/>
  <c r="B19" i="34" s="1"/>
  <c r="B12" i="33"/>
  <c r="V98" i="20"/>
  <c r="V57" i="20"/>
  <c r="H55" i="33"/>
  <c r="C18" i="34"/>
  <c r="AS24" i="21" s="1"/>
  <c r="B83" i="9"/>
  <c r="H55" i="7"/>
  <c r="C18" i="10"/>
  <c r="B82" i="9"/>
  <c r="K54" i="7"/>
  <c r="B81" i="9"/>
  <c r="B78" i="9"/>
  <c r="B77" i="9"/>
  <c r="B79" i="9"/>
  <c r="C14" i="32"/>
  <c r="AD24" i="21" s="1"/>
  <c r="AN24" i="21" s="1"/>
  <c r="B86" i="9"/>
  <c r="B84" i="9"/>
  <c r="B80" i="9"/>
  <c r="B85" i="9"/>
  <c r="S105" i="32"/>
  <c r="B15" i="32"/>
  <c r="C15" i="32" s="1"/>
  <c r="B16" i="6"/>
  <c r="S106" i="6"/>
  <c r="B70" i="9"/>
  <c r="B61" i="9"/>
  <c r="B67" i="9"/>
  <c r="B68" i="9"/>
  <c r="B59" i="9"/>
  <c r="B72" i="9"/>
  <c r="B69" i="9"/>
  <c r="B54" i="9"/>
  <c r="B62" i="9"/>
  <c r="B64" i="9"/>
  <c r="B55" i="9"/>
  <c r="B76" i="9"/>
  <c r="B56" i="9"/>
  <c r="B65" i="9"/>
  <c r="B75" i="9"/>
  <c r="B58" i="9"/>
  <c r="B57" i="9"/>
  <c r="B66" i="9"/>
  <c r="B63" i="9"/>
  <c r="B73" i="9"/>
  <c r="B60" i="9"/>
  <c r="B74" i="9"/>
  <c r="B71" i="9"/>
  <c r="H14" i="6"/>
  <c r="AR24" i="21" l="1"/>
  <c r="AD25" i="21"/>
  <c r="AN25" i="21" s="1"/>
  <c r="B19" i="10"/>
  <c r="G56" i="7"/>
  <c r="C15" i="6"/>
  <c r="H56" i="33" s="1"/>
  <c r="G56" i="33"/>
  <c r="K55" i="7"/>
  <c r="K55" i="33"/>
  <c r="AI25" i="21"/>
  <c r="AI24" i="21"/>
  <c r="G18" i="34"/>
  <c r="G57" i="33"/>
  <c r="B20" i="34"/>
  <c r="C84" i="9"/>
  <c r="E84" i="9"/>
  <c r="C77" i="9"/>
  <c r="E77" i="9"/>
  <c r="E83" i="9"/>
  <c r="C83" i="9"/>
  <c r="C80" i="9"/>
  <c r="E80" i="9"/>
  <c r="C82" i="9"/>
  <c r="E82" i="9"/>
  <c r="E86" i="9"/>
  <c r="C86" i="9"/>
  <c r="C78" i="9"/>
  <c r="E78" i="9"/>
  <c r="C79" i="9"/>
  <c r="E79" i="9"/>
  <c r="E81" i="9"/>
  <c r="C81" i="9"/>
  <c r="C85" i="9"/>
  <c r="E85" i="9"/>
  <c r="G57" i="7"/>
  <c r="B20" i="10"/>
  <c r="S106" i="32"/>
  <c r="B16" i="32"/>
  <c r="C16" i="6"/>
  <c r="B17" i="6"/>
  <c r="S107" i="6"/>
  <c r="C74" i="9"/>
  <c r="E74" i="9"/>
  <c r="E62" i="9"/>
  <c r="C62" i="9"/>
  <c r="C68" i="9"/>
  <c r="E68" i="9"/>
  <c r="C67" i="9"/>
  <c r="E67" i="9"/>
  <c r="C75" i="9"/>
  <c r="E75" i="9"/>
  <c r="C57" i="9"/>
  <c r="E57" i="9"/>
  <c r="E64" i="9"/>
  <c r="C64" i="9"/>
  <c r="C56" i="9"/>
  <c r="E56" i="9"/>
  <c r="E63" i="9"/>
  <c r="C63" i="9"/>
  <c r="C73" i="9"/>
  <c r="E73" i="9"/>
  <c r="E65" i="9"/>
  <c r="C65" i="9"/>
  <c r="C58" i="9"/>
  <c r="E58" i="9"/>
  <c r="C54" i="9"/>
  <c r="D54" i="9" s="1"/>
  <c r="E54" i="9"/>
  <c r="C55" i="9"/>
  <c r="E55" i="9"/>
  <c r="C71" i="9"/>
  <c r="E71" i="9"/>
  <c r="C59" i="9"/>
  <c r="E59" i="9"/>
  <c r="E76" i="9"/>
  <c r="C76" i="9"/>
  <c r="C69" i="9"/>
  <c r="E69" i="9"/>
  <c r="C72" i="9"/>
  <c r="E72" i="9"/>
  <c r="C66" i="9"/>
  <c r="E66" i="9"/>
  <c r="C70" i="9"/>
  <c r="E70" i="9"/>
  <c r="C60" i="9"/>
  <c r="E60" i="9"/>
  <c r="E61" i="9"/>
  <c r="C61" i="9"/>
  <c r="H15" i="6"/>
  <c r="AK24" i="21" l="1"/>
  <c r="AL24" i="21" s="1"/>
  <c r="H56" i="7"/>
  <c r="K56" i="7" s="1"/>
  <c r="C19" i="34"/>
  <c r="C19" i="10"/>
  <c r="K56" i="33"/>
  <c r="P24" i="21"/>
  <c r="G58" i="33"/>
  <c r="B21" i="34"/>
  <c r="H57" i="33"/>
  <c r="C20" i="34"/>
  <c r="D78" i="9"/>
  <c r="AK48" i="21" s="1"/>
  <c r="D85" i="9"/>
  <c r="AK55" i="21" s="1"/>
  <c r="D81" i="9"/>
  <c r="AK51" i="21" s="1"/>
  <c r="H57" i="7"/>
  <c r="C20" i="10"/>
  <c r="D86" i="9"/>
  <c r="AK56" i="21" s="1"/>
  <c r="D77" i="9"/>
  <c r="AK47" i="21" s="1"/>
  <c r="C16" i="32"/>
  <c r="D84" i="9"/>
  <c r="AK54" i="21" s="1"/>
  <c r="C17" i="6"/>
  <c r="G58" i="7"/>
  <c r="B21" i="10"/>
  <c r="S107" i="32"/>
  <c r="B17" i="32"/>
  <c r="D79" i="9"/>
  <c r="AK49" i="21" s="1"/>
  <c r="D83" i="9"/>
  <c r="AK53" i="21" s="1"/>
  <c r="D82" i="9"/>
  <c r="AK52" i="21" s="1"/>
  <c r="D80" i="9"/>
  <c r="AK50" i="21" s="1"/>
  <c r="B18" i="6"/>
  <c r="C18" i="6" s="1"/>
  <c r="D76" i="9"/>
  <c r="AK46" i="21" s="1"/>
  <c r="S108" i="6"/>
  <c r="D75" i="9"/>
  <c r="AK45" i="21" s="1"/>
  <c r="D73" i="9"/>
  <c r="AK43" i="21" s="1"/>
  <c r="D64" i="9"/>
  <c r="AK34" i="21" s="1"/>
  <c r="D62" i="9"/>
  <c r="AK32" i="21" s="1"/>
  <c r="D56" i="9"/>
  <c r="AK26" i="21" s="1"/>
  <c r="AL26" i="21" s="1"/>
  <c r="D60" i="9"/>
  <c r="AK30" i="21" s="1"/>
  <c r="D72" i="9"/>
  <c r="AK42" i="21" s="1"/>
  <c r="D58" i="9"/>
  <c r="AK28" i="21" s="1"/>
  <c r="D59" i="9"/>
  <c r="AK29" i="21" s="1"/>
  <c r="D63" i="9"/>
  <c r="AK33" i="21" s="1"/>
  <c r="D69" i="9"/>
  <c r="AK39" i="21" s="1"/>
  <c r="D55" i="9"/>
  <c r="AK25" i="21" s="1"/>
  <c r="AL25" i="21" s="1"/>
  <c r="D70" i="9"/>
  <c r="AK40" i="21" s="1"/>
  <c r="D68" i="9"/>
  <c r="AK38" i="21" s="1"/>
  <c r="D74" i="9"/>
  <c r="AK44" i="21" s="1"/>
  <c r="D65" i="9"/>
  <c r="AK35" i="21" s="1"/>
  <c r="D67" i="9"/>
  <c r="AK37" i="21" s="1"/>
  <c r="D57" i="9"/>
  <c r="AK27" i="21" s="1"/>
  <c r="AL27" i="21" s="1"/>
  <c r="D61" i="9"/>
  <c r="AK31" i="21" s="1"/>
  <c r="D71" i="9"/>
  <c r="AK41" i="21" s="1"/>
  <c r="D66" i="9"/>
  <c r="AK36" i="21" s="1"/>
  <c r="H16" i="6"/>
  <c r="AD26" i="21" l="1"/>
  <c r="AR26" i="21"/>
  <c r="AS26" i="21"/>
  <c r="AR25" i="21"/>
  <c r="AS25" i="21"/>
  <c r="G19" i="34"/>
  <c r="G20" i="34"/>
  <c r="G20" i="10"/>
  <c r="K57" i="33"/>
  <c r="P40" i="21"/>
  <c r="AL40" i="21"/>
  <c r="P45" i="21"/>
  <c r="AL45" i="21"/>
  <c r="I85" i="20" s="1"/>
  <c r="AL48" i="21"/>
  <c r="I88" i="20" s="1"/>
  <c r="P48" i="21"/>
  <c r="P25" i="21"/>
  <c r="P39" i="21"/>
  <c r="AL39" i="21"/>
  <c r="P33" i="21"/>
  <c r="AL33" i="21"/>
  <c r="P36" i="21"/>
  <c r="AL36" i="21"/>
  <c r="AL29" i="21"/>
  <c r="P29" i="21"/>
  <c r="AL46" i="21"/>
  <c r="I86" i="20" s="1"/>
  <c r="P46" i="21"/>
  <c r="P54" i="21"/>
  <c r="AL54" i="21"/>
  <c r="I94" i="20" s="1"/>
  <c r="AL41" i="21"/>
  <c r="P41" i="21"/>
  <c r="AL28" i="21"/>
  <c r="P28" i="21"/>
  <c r="AL31" i="21"/>
  <c r="P31" i="21"/>
  <c r="AL42" i="21"/>
  <c r="P42" i="21"/>
  <c r="P47" i="21"/>
  <c r="AL47" i="21"/>
  <c r="I87" i="20" s="1"/>
  <c r="P27" i="21"/>
  <c r="AL30" i="21"/>
  <c r="P30" i="21"/>
  <c r="P50" i="21"/>
  <c r="AL50" i="21"/>
  <c r="I90" i="20" s="1"/>
  <c r="P56" i="21"/>
  <c r="AL56" i="21"/>
  <c r="I96" i="20" s="1"/>
  <c r="AL37" i="21"/>
  <c r="P37" i="21"/>
  <c r="P26" i="21"/>
  <c r="AL52" i="21"/>
  <c r="I92" i="20" s="1"/>
  <c r="P52" i="21"/>
  <c r="P35" i="21"/>
  <c r="AL35" i="21"/>
  <c r="AL32" i="21"/>
  <c r="P32" i="21"/>
  <c r="P53" i="21"/>
  <c r="AL53" i="21"/>
  <c r="I93" i="20" s="1"/>
  <c r="AL44" i="21"/>
  <c r="I84" i="20" s="1"/>
  <c r="P44" i="21"/>
  <c r="P34" i="21"/>
  <c r="AL34" i="21"/>
  <c r="P49" i="21"/>
  <c r="AL49" i="21"/>
  <c r="I89" i="20" s="1"/>
  <c r="P51" i="21"/>
  <c r="AL51" i="21"/>
  <c r="I91" i="20" s="1"/>
  <c r="P38" i="21"/>
  <c r="AL38" i="21"/>
  <c r="AL43" i="21"/>
  <c r="I83" i="20" s="1"/>
  <c r="P43" i="21"/>
  <c r="AL55" i="21"/>
  <c r="I95" i="20" s="1"/>
  <c r="P55" i="21"/>
  <c r="H59" i="33"/>
  <c r="C22" i="34"/>
  <c r="G59" i="33"/>
  <c r="B22" i="34"/>
  <c r="H58" i="33"/>
  <c r="K58" i="33" s="1"/>
  <c r="C21" i="34"/>
  <c r="AR27" i="21" s="1"/>
  <c r="C21" i="10"/>
  <c r="H58" i="7"/>
  <c r="K58" i="7" s="1"/>
  <c r="B22" i="10"/>
  <c r="G59" i="7"/>
  <c r="S108" i="32"/>
  <c r="B18" i="32"/>
  <c r="C22" i="10"/>
  <c r="H59" i="7"/>
  <c r="C17" i="32"/>
  <c r="K57" i="7"/>
  <c r="B19" i="6"/>
  <c r="S109" i="6"/>
  <c r="H17" i="6"/>
  <c r="I27" i="21" s="1"/>
  <c r="N27" i="21" s="1"/>
  <c r="AR28" i="21" l="1"/>
  <c r="AN26" i="21"/>
  <c r="AI26" i="21"/>
  <c r="AS27" i="21"/>
  <c r="AS28" i="21"/>
  <c r="AD27" i="21"/>
  <c r="K59" i="33"/>
  <c r="AF28" i="21" s="1"/>
  <c r="X28" i="21"/>
  <c r="AF27" i="21"/>
  <c r="K27" i="21"/>
  <c r="L27" i="21" s="1"/>
  <c r="H26" i="20" s="1"/>
  <c r="W27" i="21"/>
  <c r="X27" i="21"/>
  <c r="W28" i="21"/>
  <c r="K59" i="7"/>
  <c r="G21" i="34"/>
  <c r="G22" i="34"/>
  <c r="G60" i="33"/>
  <c r="B23" i="34"/>
  <c r="B23" i="10"/>
  <c r="G60" i="7"/>
  <c r="C18" i="32"/>
  <c r="B19" i="32"/>
  <c r="S109" i="32"/>
  <c r="B20" i="6"/>
  <c r="C19" i="6"/>
  <c r="S110" i="6"/>
  <c r="H18" i="6"/>
  <c r="I28" i="21" s="1"/>
  <c r="N28" i="21" s="1"/>
  <c r="AG27" i="21" l="1"/>
  <c r="H67" i="20" s="1"/>
  <c r="AN27" i="21"/>
  <c r="AI27" i="21"/>
  <c r="AD28" i="21"/>
  <c r="AO28" i="21"/>
  <c r="K28" i="21"/>
  <c r="L28" i="21" s="1"/>
  <c r="H27" i="20" s="1"/>
  <c r="H60" i="33"/>
  <c r="C23" i="34"/>
  <c r="G61" i="33"/>
  <c r="B24" i="34"/>
  <c r="B20" i="32"/>
  <c r="S110" i="32"/>
  <c r="G61" i="7"/>
  <c r="B24" i="10"/>
  <c r="C19" i="32"/>
  <c r="AD29" i="21" s="1"/>
  <c r="C23" i="10"/>
  <c r="H60" i="7"/>
  <c r="C20" i="6"/>
  <c r="B21" i="6"/>
  <c r="S111" i="6"/>
  <c r="H19" i="6"/>
  <c r="I29" i="21" s="1"/>
  <c r="N29" i="21" s="1"/>
  <c r="AN28" i="21" l="1"/>
  <c r="AP28" i="21" s="1"/>
  <c r="AI28" i="21"/>
  <c r="AS29" i="21"/>
  <c r="AR29" i="21"/>
  <c r="AN29" i="21"/>
  <c r="AI29" i="21"/>
  <c r="AG28" i="21"/>
  <c r="H68" i="20" s="1"/>
  <c r="X29" i="21"/>
  <c r="W29" i="21"/>
  <c r="K60" i="33"/>
  <c r="AF29" i="21" s="1"/>
  <c r="AG29" i="21" s="1"/>
  <c r="H69" i="20" s="1"/>
  <c r="H61" i="33"/>
  <c r="K61" i="33" s="1"/>
  <c r="C24" i="34"/>
  <c r="G23" i="34"/>
  <c r="AO29" i="21" s="1"/>
  <c r="G62" i="33"/>
  <c r="B25" i="34"/>
  <c r="K60" i="7"/>
  <c r="H61" i="7"/>
  <c r="C24" i="10"/>
  <c r="C20" i="32"/>
  <c r="C21" i="6"/>
  <c r="G62" i="7"/>
  <c r="B25" i="10"/>
  <c r="B21" i="32"/>
  <c r="C21" i="32" s="1"/>
  <c r="S111" i="32"/>
  <c r="B22" i="6"/>
  <c r="S112" i="6"/>
  <c r="H20" i="6"/>
  <c r="I30" i="21" s="1"/>
  <c r="N30" i="21" s="1"/>
  <c r="AP29" i="21" l="1"/>
  <c r="AD31" i="21"/>
  <c r="AD30" i="21"/>
  <c r="X30" i="21"/>
  <c r="W30" i="21"/>
  <c r="AF30" i="21"/>
  <c r="G63" i="33"/>
  <c r="B26" i="34"/>
  <c r="G24" i="34"/>
  <c r="H62" i="33"/>
  <c r="C25" i="34"/>
  <c r="K61" i="7"/>
  <c r="C22" i="6"/>
  <c r="G63" i="7"/>
  <c r="B26" i="10"/>
  <c r="B22" i="32"/>
  <c r="C22" i="32" s="1"/>
  <c r="AD32" i="21" s="1"/>
  <c r="S112" i="32"/>
  <c r="H62" i="7"/>
  <c r="K62" i="7" s="1"/>
  <c r="K31" i="21" s="1"/>
  <c r="C25" i="10"/>
  <c r="B23" i="6"/>
  <c r="S113" i="6"/>
  <c r="H21" i="6"/>
  <c r="I31" i="21" s="1"/>
  <c r="N31" i="21" s="1"/>
  <c r="AN32" i="21" l="1"/>
  <c r="AI32" i="21"/>
  <c r="AN30" i="21"/>
  <c r="AI30" i="21"/>
  <c r="AN31" i="21"/>
  <c r="AI31" i="21"/>
  <c r="AG30" i="21"/>
  <c r="H70" i="20" s="1"/>
  <c r="L31" i="21"/>
  <c r="H30" i="20" s="1"/>
  <c r="K30" i="21"/>
  <c r="L30" i="21" s="1"/>
  <c r="H29" i="20" s="1"/>
  <c r="AO30" i="21"/>
  <c r="AP30" i="21" s="1"/>
  <c r="X31" i="21"/>
  <c r="W31" i="21"/>
  <c r="K62" i="33"/>
  <c r="AF31" i="21" s="1"/>
  <c r="AG31" i="21" s="1"/>
  <c r="H71" i="20" s="1"/>
  <c r="G25" i="34"/>
  <c r="AO31" i="21" s="1"/>
  <c r="H63" i="33"/>
  <c r="C26" i="34"/>
  <c r="G64" i="33"/>
  <c r="B27" i="34"/>
  <c r="H63" i="7"/>
  <c r="C26" i="10"/>
  <c r="B23" i="32"/>
  <c r="C23" i="32" s="1"/>
  <c r="S113" i="32"/>
  <c r="C23" i="6"/>
  <c r="G64" i="7"/>
  <c r="B27" i="10"/>
  <c r="B24" i="6"/>
  <c r="S114" i="6"/>
  <c r="H22" i="6"/>
  <c r="I32" i="21" s="1"/>
  <c r="N32" i="21" s="1"/>
  <c r="AP31" i="21" l="1"/>
  <c r="W32" i="21"/>
  <c r="X32" i="21"/>
  <c r="K63" i="33"/>
  <c r="AF32" i="21" s="1"/>
  <c r="AG32" i="21" s="1"/>
  <c r="H72" i="20" s="1"/>
  <c r="G65" i="33"/>
  <c r="B28" i="34"/>
  <c r="G26" i="34"/>
  <c r="H64" i="33"/>
  <c r="K64" i="33" s="1"/>
  <c r="C27" i="34"/>
  <c r="B24" i="32"/>
  <c r="C24" i="32" s="1"/>
  <c r="S114" i="32"/>
  <c r="C27" i="10"/>
  <c r="X33" i="21" s="1"/>
  <c r="H64" i="7"/>
  <c r="C24" i="6"/>
  <c r="B28" i="10"/>
  <c r="G65" i="7"/>
  <c r="K63" i="7"/>
  <c r="K32" i="21" s="1"/>
  <c r="L32" i="21" s="1"/>
  <c r="H31" i="20" s="1"/>
  <c r="B25" i="6"/>
  <c r="S115" i="6"/>
  <c r="H23" i="6"/>
  <c r="I33" i="21" s="1"/>
  <c r="N33" i="21" s="1"/>
  <c r="W33" i="21" l="1"/>
  <c r="AF33" i="21"/>
  <c r="G66" i="33"/>
  <c r="B29" i="34"/>
  <c r="H65" i="33"/>
  <c r="K65" i="33" s="1"/>
  <c r="C28" i="34"/>
  <c r="G27" i="34"/>
  <c r="K64" i="7"/>
  <c r="K33" i="21" s="1"/>
  <c r="L33" i="21" s="1"/>
  <c r="H32" i="20" s="1"/>
  <c r="C25" i="6"/>
  <c r="B29" i="10"/>
  <c r="G66" i="7"/>
  <c r="C28" i="10"/>
  <c r="H65" i="7"/>
  <c r="B25" i="32"/>
  <c r="C25" i="32" s="1"/>
  <c r="S115" i="32"/>
  <c r="B26" i="6"/>
  <c r="S116" i="6"/>
  <c r="H24" i="6"/>
  <c r="I34" i="21" s="1"/>
  <c r="N34" i="21" s="1"/>
  <c r="AF34" i="21" l="1"/>
  <c r="K65" i="7"/>
  <c r="K34" i="21" s="1"/>
  <c r="L34" i="21" s="1"/>
  <c r="H33" i="20" s="1"/>
  <c r="X34" i="21"/>
  <c r="H66" i="33"/>
  <c r="C29" i="34"/>
  <c r="G28" i="34"/>
  <c r="AO34" i="21" s="1"/>
  <c r="G67" i="33"/>
  <c r="B30" i="34"/>
  <c r="C26" i="6"/>
  <c r="B30" i="10"/>
  <c r="G67" i="7"/>
  <c r="S116" i="32"/>
  <c r="B26" i="32"/>
  <c r="C26" i="32" s="1"/>
  <c r="C29" i="10"/>
  <c r="W35" i="21" s="1"/>
  <c r="H66" i="7"/>
  <c r="B27" i="6"/>
  <c r="S117" i="6"/>
  <c r="H25" i="6"/>
  <c r="X35" i="21" l="1"/>
  <c r="K66" i="33"/>
  <c r="AF35" i="21" s="1"/>
  <c r="K66" i="7"/>
  <c r="K35" i="21" s="1"/>
  <c r="H67" i="33"/>
  <c r="K67" i="33" s="1"/>
  <c r="C30" i="34"/>
  <c r="G68" i="33"/>
  <c r="B31" i="34"/>
  <c r="G29" i="34"/>
  <c r="H67" i="7"/>
  <c r="K67" i="7" s="1"/>
  <c r="C30" i="10"/>
  <c r="W36" i="21" s="1"/>
  <c r="C27" i="6"/>
  <c r="G68" i="7"/>
  <c r="B31" i="10"/>
  <c r="S117" i="32"/>
  <c r="B27" i="32"/>
  <c r="C27" i="32" s="1"/>
  <c r="B28" i="6"/>
  <c r="S118" i="6"/>
  <c r="H26" i="6"/>
  <c r="H68" i="33" l="1"/>
  <c r="K68" i="33" s="1"/>
  <c r="C31" i="34"/>
  <c r="G69" i="33"/>
  <c r="B32" i="34"/>
  <c r="G30" i="34"/>
  <c r="C28" i="6"/>
  <c r="G69" i="7"/>
  <c r="B32" i="10"/>
  <c r="S118" i="32"/>
  <c r="B28" i="32"/>
  <c r="C28" i="32" s="1"/>
  <c r="H68" i="7"/>
  <c r="K68" i="7" s="1"/>
  <c r="C31" i="10"/>
  <c r="B29" i="6"/>
  <c r="S119" i="6"/>
  <c r="H27" i="6"/>
  <c r="H69" i="33" l="1"/>
  <c r="K69" i="33" s="1"/>
  <c r="C32" i="34"/>
  <c r="G70" i="33"/>
  <c r="B33" i="34"/>
  <c r="G31" i="34"/>
  <c r="H69" i="7"/>
  <c r="K69" i="7" s="1"/>
  <c r="C32" i="10"/>
  <c r="C29" i="6"/>
  <c r="B33" i="10"/>
  <c r="G70" i="7"/>
  <c r="S119" i="32"/>
  <c r="B29" i="32"/>
  <c r="C29" i="32" s="1"/>
  <c r="B30" i="6"/>
  <c r="S120" i="6"/>
  <c r="H28" i="6"/>
  <c r="H70" i="33" l="1"/>
  <c r="K70" i="33" s="1"/>
  <c r="C33" i="34"/>
  <c r="G71" i="33"/>
  <c r="B34" i="34"/>
  <c r="G32" i="34"/>
  <c r="C30" i="6"/>
  <c r="B34" i="10"/>
  <c r="G71" i="7"/>
  <c r="B30" i="32"/>
  <c r="C30" i="32" s="1"/>
  <c r="S120" i="32"/>
  <c r="C33" i="10"/>
  <c r="H70" i="7"/>
  <c r="K70" i="7" s="1"/>
  <c r="B31" i="6"/>
  <c r="S121" i="6"/>
  <c r="H29" i="6"/>
  <c r="G72" i="33" l="1"/>
  <c r="B35" i="34"/>
  <c r="G33" i="34"/>
  <c r="H71" i="33"/>
  <c r="K71" i="33" s="1"/>
  <c r="C34" i="34"/>
  <c r="C34" i="10"/>
  <c r="H71" i="7"/>
  <c r="K71" i="7" s="1"/>
  <c r="C31" i="6"/>
  <c r="B35" i="10"/>
  <c r="G72" i="7"/>
  <c r="B31" i="32"/>
  <c r="C31" i="32" s="1"/>
  <c r="S121" i="32"/>
  <c r="B32" i="6"/>
  <c r="S122" i="6"/>
  <c r="H30" i="6"/>
  <c r="G73" i="33" l="1"/>
  <c r="B36" i="34"/>
  <c r="H72" i="33"/>
  <c r="K72" i="33" s="1"/>
  <c r="C35" i="34"/>
  <c r="G34" i="34"/>
  <c r="G73" i="7"/>
  <c r="B36" i="10"/>
  <c r="S122" i="32"/>
  <c r="B32" i="32"/>
  <c r="C32" i="32" s="1"/>
  <c r="C35" i="10"/>
  <c r="H72" i="7"/>
  <c r="K72" i="7" s="1"/>
  <c r="C32" i="6"/>
  <c r="S123" i="6"/>
  <c r="B33" i="6"/>
  <c r="H31" i="6"/>
  <c r="H32" i="6" s="1"/>
  <c r="H33" i="6" s="1"/>
  <c r="H34" i="6" s="1"/>
  <c r="H35" i="6" s="1"/>
  <c r="H36" i="6" s="1"/>
  <c r="H37" i="6" s="1"/>
  <c r="H38" i="6" s="1"/>
  <c r="H39" i="6" s="1"/>
  <c r="H40" i="6" s="1"/>
  <c r="H41" i="6" s="1"/>
  <c r="H42" i="6" s="1"/>
  <c r="G35" i="34" l="1"/>
  <c r="G74" i="33"/>
  <c r="B37" i="34"/>
  <c r="H73" i="33"/>
  <c r="K73" i="33" s="1"/>
  <c r="C36" i="34"/>
  <c r="B33" i="32"/>
  <c r="C33" i="32" s="1"/>
  <c r="S123" i="32"/>
  <c r="C33" i="6"/>
  <c r="G74" i="7"/>
  <c r="B37" i="10"/>
  <c r="H73" i="7"/>
  <c r="K73" i="7" s="1"/>
  <c r="C36" i="10"/>
  <c r="B34" i="6"/>
  <c r="S124" i="6"/>
  <c r="B2" i="20"/>
  <c r="H74" i="33" l="1"/>
  <c r="K74" i="33" s="1"/>
  <c r="C37" i="34"/>
  <c r="G36" i="34"/>
  <c r="G75" i="33"/>
  <c r="B38" i="34"/>
  <c r="G75" i="7"/>
  <c r="B38" i="10"/>
  <c r="H74" i="7"/>
  <c r="K74" i="7" s="1"/>
  <c r="C37" i="10"/>
  <c r="S124" i="32"/>
  <c r="B34" i="32"/>
  <c r="C34" i="32" s="1"/>
  <c r="S125" i="6"/>
  <c r="B35" i="6"/>
  <c r="C34" i="6"/>
  <c r="Q7" i="1"/>
  <c r="E23" i="20"/>
  <c r="E24" i="20"/>
  <c r="E25" i="20"/>
  <c r="E26" i="20"/>
  <c r="E27" i="20"/>
  <c r="E28" i="20"/>
  <c r="E29" i="20"/>
  <c r="E30" i="20"/>
  <c r="E31" i="20"/>
  <c r="E32" i="20"/>
  <c r="E33" i="20"/>
  <c r="E34" i="20"/>
  <c r="E35" i="20"/>
  <c r="E36" i="20"/>
  <c r="E37" i="20"/>
  <c r="E38" i="20"/>
  <c r="E39" i="20"/>
  <c r="E40" i="20"/>
  <c r="E41" i="20"/>
  <c r="H75" i="33" l="1"/>
  <c r="K75" i="33" s="1"/>
  <c r="C38" i="34"/>
  <c r="G76" i="33"/>
  <c r="B39" i="34"/>
  <c r="G37" i="34"/>
  <c r="C38" i="10"/>
  <c r="H75" i="7"/>
  <c r="K75" i="7" s="1"/>
  <c r="B39" i="10"/>
  <c r="G76" i="7"/>
  <c r="S125" i="32"/>
  <c r="B35" i="32"/>
  <c r="C35" i="32" s="1"/>
  <c r="G37" i="10"/>
  <c r="C35" i="6"/>
  <c r="B36" i="6"/>
  <c r="S126" i="6"/>
  <c r="B12" i="7"/>
  <c r="F21" i="21"/>
  <c r="I57" i="31" l="1"/>
  <c r="G77" i="33"/>
  <c r="B40" i="34"/>
  <c r="H76" i="33"/>
  <c r="K76" i="33" s="1"/>
  <c r="C39" i="34"/>
  <c r="G38" i="34"/>
  <c r="C36" i="6"/>
  <c r="C40" i="10" s="1"/>
  <c r="B40" i="10"/>
  <c r="G77" i="7"/>
  <c r="C39" i="10"/>
  <c r="H76" i="7"/>
  <c r="K76" i="7" s="1"/>
  <c r="B36" i="32"/>
  <c r="C36" i="32" s="1"/>
  <c r="S126" i="32"/>
  <c r="G38" i="10"/>
  <c r="S127" i="6"/>
  <c r="B37" i="6"/>
  <c r="E22" i="20"/>
  <c r="G23" i="21"/>
  <c r="H77" i="7" l="1"/>
  <c r="K77" i="7" s="1"/>
  <c r="G78" i="33"/>
  <c r="B41" i="34"/>
  <c r="H77" i="33"/>
  <c r="K77" i="33" s="1"/>
  <c r="C40" i="34"/>
  <c r="G39" i="34"/>
  <c r="G40" i="10"/>
  <c r="G78" i="7"/>
  <c r="B41" i="10"/>
  <c r="B37" i="32"/>
  <c r="C37" i="32" s="1"/>
  <c r="S127" i="32"/>
  <c r="G39" i="10"/>
  <c r="C37" i="6"/>
  <c r="B38" i="6"/>
  <c r="S128" i="6"/>
  <c r="M8" i="20"/>
  <c r="G24" i="21"/>
  <c r="Q24" i="21" s="1"/>
  <c r="I63" i="20"/>
  <c r="B10" i="2"/>
  <c r="H78" i="33" l="1"/>
  <c r="K78" i="33" s="1"/>
  <c r="C41" i="34"/>
  <c r="G79" i="33"/>
  <c r="B42" i="34"/>
  <c r="G40" i="34"/>
  <c r="C38" i="6"/>
  <c r="G79" i="7"/>
  <c r="B42" i="10"/>
  <c r="H78" i="7"/>
  <c r="K78" i="7" s="1"/>
  <c r="C41" i="10"/>
  <c r="S128" i="32"/>
  <c r="B38" i="32"/>
  <c r="C38" i="32" s="1"/>
  <c r="B39" i="6"/>
  <c r="S129" i="6"/>
  <c r="I22" i="20"/>
  <c r="G25" i="21"/>
  <c r="Q25" i="21" s="1"/>
  <c r="B15" i="3"/>
  <c r="B13" i="2"/>
  <c r="H79" i="33" l="1"/>
  <c r="K79" i="33" s="1"/>
  <c r="C42" i="34"/>
  <c r="G80" i="33"/>
  <c r="B43" i="34"/>
  <c r="G41" i="34"/>
  <c r="C39" i="6"/>
  <c r="B43" i="10"/>
  <c r="G80" i="7"/>
  <c r="S129" i="32"/>
  <c r="B39" i="32"/>
  <c r="C39" i="32" s="1"/>
  <c r="G41" i="10"/>
  <c r="C42" i="10"/>
  <c r="H79" i="7"/>
  <c r="K79" i="7" s="1"/>
  <c r="S130" i="6"/>
  <c r="B40" i="6"/>
  <c r="I23" i="20"/>
  <c r="I64" i="20"/>
  <c r="G26" i="21"/>
  <c r="Q26" i="21" s="1"/>
  <c r="B16" i="5"/>
  <c r="H80" i="33" l="1"/>
  <c r="K80" i="33" s="1"/>
  <c r="C43" i="34"/>
  <c r="G81" i="33"/>
  <c r="B44" i="34"/>
  <c r="G42" i="34"/>
  <c r="C43" i="10"/>
  <c r="H80" i="7"/>
  <c r="K80" i="7" s="1"/>
  <c r="C40" i="6"/>
  <c r="G81" i="7"/>
  <c r="B44" i="10"/>
  <c r="G42" i="10"/>
  <c r="S130" i="32"/>
  <c r="B40" i="32"/>
  <c r="C40" i="32" s="1"/>
  <c r="S131" i="6"/>
  <c r="B42" i="6" s="1"/>
  <c r="B41" i="6"/>
  <c r="I24" i="20"/>
  <c r="I65" i="20"/>
  <c r="G27" i="21"/>
  <c r="Q27" i="21" s="1"/>
  <c r="S8" i="1"/>
  <c r="S7" i="1"/>
  <c r="R8" i="1"/>
  <c r="R7" i="1"/>
  <c r="B11" i="5"/>
  <c r="C21" i="5" s="1"/>
  <c r="C41" i="5" s="1"/>
  <c r="B10" i="5"/>
  <c r="A6" i="5"/>
  <c r="A5" i="5"/>
  <c r="A4" i="5"/>
  <c r="A3" i="5"/>
  <c r="G82" i="33" l="1"/>
  <c r="B45" i="34"/>
  <c r="H81" i="33"/>
  <c r="K81" i="33" s="1"/>
  <c r="C44" i="34"/>
  <c r="G83" i="33"/>
  <c r="B46" i="34"/>
  <c r="G43" i="34"/>
  <c r="G43" i="10"/>
  <c r="C41" i="6"/>
  <c r="G82" i="7"/>
  <c r="B45" i="10"/>
  <c r="C42" i="6"/>
  <c r="G83" i="7"/>
  <c r="B46" i="10"/>
  <c r="S131" i="32"/>
  <c r="B42" i="32" s="1"/>
  <c r="B41" i="32"/>
  <c r="C41" i="32" s="1"/>
  <c r="H81" i="7"/>
  <c r="K81" i="7" s="1"/>
  <c r="C44" i="10"/>
  <c r="I25" i="20"/>
  <c r="I66" i="20"/>
  <c r="G28" i="21"/>
  <c r="Q28" i="21" s="1"/>
  <c r="C22" i="5"/>
  <c r="C34" i="5"/>
  <c r="C44" i="5" s="1"/>
  <c r="I23" i="21" l="1"/>
  <c r="I35" i="21"/>
  <c r="I41" i="21"/>
  <c r="N41" i="21" s="1"/>
  <c r="I54" i="21"/>
  <c r="N54" i="21" s="1"/>
  <c r="G53" i="20" s="1"/>
  <c r="I50" i="21"/>
  <c r="N50" i="21" s="1"/>
  <c r="G49" i="20" s="1"/>
  <c r="I46" i="21"/>
  <c r="N46" i="21" s="1"/>
  <c r="I38" i="21"/>
  <c r="N38" i="21" s="1"/>
  <c r="I43" i="21"/>
  <c r="N43" i="21" s="1"/>
  <c r="I39" i="21"/>
  <c r="N39" i="21" s="1"/>
  <c r="I36" i="21"/>
  <c r="N36" i="21" s="1"/>
  <c r="I45" i="21"/>
  <c r="N45" i="21" s="1"/>
  <c r="I25" i="21"/>
  <c r="N25" i="21" s="1"/>
  <c r="I51" i="21"/>
  <c r="N51" i="21" s="1"/>
  <c r="G50" i="20" s="1"/>
  <c r="I37" i="21"/>
  <c r="N37" i="21" s="1"/>
  <c r="I52" i="21"/>
  <c r="N52" i="21" s="1"/>
  <c r="G51" i="20" s="1"/>
  <c r="I53" i="21"/>
  <c r="N53" i="21" s="1"/>
  <c r="G52" i="20" s="1"/>
  <c r="I24" i="21"/>
  <c r="N24" i="21" s="1"/>
  <c r="I44" i="21"/>
  <c r="N44" i="21" s="1"/>
  <c r="I49" i="21"/>
  <c r="N49" i="21" s="1"/>
  <c r="G48" i="20" s="1"/>
  <c r="I42" i="21"/>
  <c r="N42" i="21" s="1"/>
  <c r="I26" i="21"/>
  <c r="N26" i="21" s="1"/>
  <c r="I48" i="21"/>
  <c r="N48" i="21" s="1"/>
  <c r="G47" i="20" s="1"/>
  <c r="I55" i="21"/>
  <c r="N55" i="21" s="1"/>
  <c r="G54" i="20" s="1"/>
  <c r="I40" i="21"/>
  <c r="N40" i="21" s="1"/>
  <c r="I47" i="21"/>
  <c r="N47" i="21" s="1"/>
  <c r="G46" i="20" s="1"/>
  <c r="I56" i="21"/>
  <c r="N56" i="21" s="1"/>
  <c r="G55" i="20" s="1"/>
  <c r="H82" i="33"/>
  <c r="K82" i="33" s="1"/>
  <c r="C45" i="34"/>
  <c r="G44" i="34"/>
  <c r="H83" i="33"/>
  <c r="C46" i="34"/>
  <c r="G44" i="10"/>
  <c r="C42" i="32"/>
  <c r="H83" i="7"/>
  <c r="K29" i="21" s="1"/>
  <c r="L29" i="21" s="1"/>
  <c r="H28" i="20" s="1"/>
  <c r="C46" i="10"/>
  <c r="H82" i="7"/>
  <c r="K82" i="7" s="1"/>
  <c r="C45" i="10"/>
  <c r="I26" i="20"/>
  <c r="I67" i="20"/>
  <c r="G29" i="21"/>
  <c r="Q29" i="21" s="1"/>
  <c r="C55" i="5"/>
  <c r="AD51" i="21" l="1"/>
  <c r="AD55" i="21"/>
  <c r="AD52" i="21"/>
  <c r="AD50" i="21"/>
  <c r="AD43" i="21"/>
  <c r="AD42" i="21"/>
  <c r="AD36" i="21"/>
  <c r="AD37" i="21"/>
  <c r="AD44" i="21"/>
  <c r="AD48" i="21"/>
  <c r="AD41" i="21"/>
  <c r="AD45" i="21"/>
  <c r="AD53" i="21"/>
  <c r="AD49" i="21"/>
  <c r="AD46" i="21"/>
  <c r="AD56" i="21"/>
  <c r="AD47" i="21"/>
  <c r="AD54" i="21"/>
  <c r="AD38" i="21"/>
  <c r="AD33" i="21"/>
  <c r="AD40" i="21"/>
  <c r="AD39" i="21"/>
  <c r="AD34" i="21"/>
  <c r="AD35" i="21"/>
  <c r="AR32" i="21"/>
  <c r="AS45" i="21"/>
  <c r="AR48" i="21"/>
  <c r="AR35" i="21"/>
  <c r="AR34" i="21"/>
  <c r="AR31" i="21"/>
  <c r="AS39" i="21"/>
  <c r="AS32" i="21"/>
  <c r="AS31" i="21"/>
  <c r="AS42" i="21"/>
  <c r="AS43" i="21"/>
  <c r="AR56" i="21"/>
  <c r="AS44" i="21"/>
  <c r="AR47" i="21"/>
  <c r="AS55" i="21"/>
  <c r="AR37" i="21"/>
  <c r="AR54" i="21"/>
  <c r="AS49" i="21"/>
  <c r="AS37" i="21"/>
  <c r="AR43" i="21"/>
  <c r="AS47" i="21"/>
  <c r="AR49" i="21"/>
  <c r="AT49" i="21" s="1"/>
  <c r="R89" i="20" s="1"/>
  <c r="AR42" i="21"/>
  <c r="AS34" i="21"/>
  <c r="AR30" i="21"/>
  <c r="AR39" i="21"/>
  <c r="AR46" i="21"/>
  <c r="AS30" i="21"/>
  <c r="AS54" i="21"/>
  <c r="AS52" i="21"/>
  <c r="AR38" i="21"/>
  <c r="AR36" i="21"/>
  <c r="AR33" i="21"/>
  <c r="AR41" i="21"/>
  <c r="AS35" i="21"/>
  <c r="AS38" i="21"/>
  <c r="AR51" i="21"/>
  <c r="AS46" i="21"/>
  <c r="AR53" i="21"/>
  <c r="AS51" i="21"/>
  <c r="AR52" i="21"/>
  <c r="AS33" i="21"/>
  <c r="AR45" i="21"/>
  <c r="AR55" i="21"/>
  <c r="AS36" i="21"/>
  <c r="AS48" i="21"/>
  <c r="AS53" i="21"/>
  <c r="AR44" i="21"/>
  <c r="AR50" i="21"/>
  <c r="AS41" i="21"/>
  <c r="AS50" i="21"/>
  <c r="AS40" i="21"/>
  <c r="AR40" i="21"/>
  <c r="AS56" i="21"/>
  <c r="AO23" i="21"/>
  <c r="AP23" i="21" s="1"/>
  <c r="AO48" i="21"/>
  <c r="AO24" i="21"/>
  <c r="AP24" i="21" s="1"/>
  <c r="AO42" i="21"/>
  <c r="AO49" i="21"/>
  <c r="AO40" i="21"/>
  <c r="AO47" i="21"/>
  <c r="AO44" i="21"/>
  <c r="AO25" i="21"/>
  <c r="AP25" i="21" s="1"/>
  <c r="AO39" i="21"/>
  <c r="AO37" i="21"/>
  <c r="AO45" i="21"/>
  <c r="AO38" i="21"/>
  <c r="AO50" i="21"/>
  <c r="AO36" i="21"/>
  <c r="AO26" i="21"/>
  <c r="AP26" i="21" s="1"/>
  <c r="AO43" i="21"/>
  <c r="AO41" i="21"/>
  <c r="AO46" i="21"/>
  <c r="AO35" i="21"/>
  <c r="AO54" i="21"/>
  <c r="K83" i="33"/>
  <c r="AF52" i="21" s="1"/>
  <c r="AG52" i="21" s="1"/>
  <c r="H92" i="20" s="1"/>
  <c r="AF23" i="21"/>
  <c r="AG23" i="21" s="1"/>
  <c r="H63" i="20" s="1"/>
  <c r="AF40" i="21"/>
  <c r="AF42" i="21"/>
  <c r="AF48" i="21"/>
  <c r="AF38" i="21"/>
  <c r="AG38" i="21" s="1"/>
  <c r="H78" i="20" s="1"/>
  <c r="AF25" i="21"/>
  <c r="AG25" i="21" s="1"/>
  <c r="H65" i="20" s="1"/>
  <c r="AF55" i="21"/>
  <c r="AG55" i="21" s="1"/>
  <c r="H95" i="20" s="1"/>
  <c r="AF36" i="21"/>
  <c r="AG36" i="21" s="1"/>
  <c r="H76" i="20" s="1"/>
  <c r="AF51" i="21"/>
  <c r="AG51" i="21" s="1"/>
  <c r="H91" i="20" s="1"/>
  <c r="AF44" i="21"/>
  <c r="AF26" i="21"/>
  <c r="AG26" i="21" s="1"/>
  <c r="H66" i="20" s="1"/>
  <c r="AF56" i="21"/>
  <c r="AG56" i="21" s="1"/>
  <c r="H96" i="20" s="1"/>
  <c r="AF50" i="21"/>
  <c r="AF53" i="21"/>
  <c r="AG53" i="21" s="1"/>
  <c r="H93" i="20" s="1"/>
  <c r="AF41" i="21"/>
  <c r="AF39" i="21"/>
  <c r="AF47" i="21"/>
  <c r="AG47" i="21" s="1"/>
  <c r="H87" i="20" s="1"/>
  <c r="AF45" i="21"/>
  <c r="AF54" i="21"/>
  <c r="AG54" i="21" s="1"/>
  <c r="H94" i="20" s="1"/>
  <c r="AF46" i="21"/>
  <c r="AG46" i="21" s="1"/>
  <c r="H86" i="20" s="1"/>
  <c r="AF24" i="21"/>
  <c r="AG24" i="21" s="1"/>
  <c r="H64" i="20" s="1"/>
  <c r="AF43" i="21"/>
  <c r="AF37" i="21"/>
  <c r="AF49" i="21"/>
  <c r="AG49" i="21" s="1"/>
  <c r="H89" i="20" s="1"/>
  <c r="N35" i="21"/>
  <c r="L35" i="21"/>
  <c r="H34" i="20" s="1"/>
  <c r="T23" i="21"/>
  <c r="T26" i="21"/>
  <c r="K23" i="21"/>
  <c r="L23" i="21" s="1"/>
  <c r="H22" i="20" s="1"/>
  <c r="N23" i="21"/>
  <c r="G45" i="34"/>
  <c r="AO51" i="21" s="1"/>
  <c r="G46" i="34"/>
  <c r="AO52" i="21" s="1"/>
  <c r="S52" i="21"/>
  <c r="S50" i="21"/>
  <c r="S47" i="21"/>
  <c r="S53" i="21"/>
  <c r="S51" i="21"/>
  <c r="G45" i="10"/>
  <c r="G45" i="20"/>
  <c r="S54" i="21"/>
  <c r="S56" i="21"/>
  <c r="S48" i="21"/>
  <c r="W34" i="21"/>
  <c r="W23" i="21"/>
  <c r="W53" i="21"/>
  <c r="W45" i="21"/>
  <c r="W37" i="21"/>
  <c r="W56" i="21"/>
  <c r="W26" i="21"/>
  <c r="X38" i="21"/>
  <c r="X54" i="21"/>
  <c r="W25" i="21"/>
  <c r="W39" i="21"/>
  <c r="X43" i="21"/>
  <c r="W51" i="21"/>
  <c r="W44" i="21"/>
  <c r="X41" i="21"/>
  <c r="X56" i="21"/>
  <c r="W38" i="21"/>
  <c r="X40" i="21"/>
  <c r="X37" i="21"/>
  <c r="X36" i="21"/>
  <c r="X48" i="21"/>
  <c r="W42" i="21"/>
  <c r="X45" i="21"/>
  <c r="W40" i="21"/>
  <c r="W46" i="21"/>
  <c r="W47" i="21"/>
  <c r="W43" i="21"/>
  <c r="W50" i="21"/>
  <c r="W55" i="21"/>
  <c r="X39" i="21"/>
  <c r="X49" i="21"/>
  <c r="X42" i="21"/>
  <c r="X53" i="21"/>
  <c r="X23" i="21"/>
  <c r="X52" i="21"/>
  <c r="W41" i="21"/>
  <c r="X50" i="21"/>
  <c r="X47" i="21"/>
  <c r="G46" i="10"/>
  <c r="X24" i="21"/>
  <c r="W52" i="21"/>
  <c r="X25" i="21"/>
  <c r="X55" i="21"/>
  <c r="X51" i="21"/>
  <c r="X46" i="21"/>
  <c r="W24" i="21"/>
  <c r="X26" i="21"/>
  <c r="X44" i="21"/>
  <c r="W54" i="21"/>
  <c r="W49" i="21"/>
  <c r="W48" i="21"/>
  <c r="K24" i="21"/>
  <c r="L24" i="21" s="1"/>
  <c r="H23" i="20" s="1"/>
  <c r="K38" i="21"/>
  <c r="L38" i="21" s="1"/>
  <c r="H37" i="20" s="1"/>
  <c r="K43" i="21"/>
  <c r="L43" i="21" s="1"/>
  <c r="H42" i="20" s="1"/>
  <c r="K46" i="21"/>
  <c r="L46" i="21" s="1"/>
  <c r="H45" i="20" s="1"/>
  <c r="K41" i="21"/>
  <c r="L41" i="21" s="1"/>
  <c r="H40" i="20" s="1"/>
  <c r="K25" i="21"/>
  <c r="L25" i="21" s="1"/>
  <c r="H24" i="20" s="1"/>
  <c r="K45" i="21"/>
  <c r="L45" i="21" s="1"/>
  <c r="H44" i="20" s="1"/>
  <c r="K49" i="21"/>
  <c r="L49" i="21" s="1"/>
  <c r="H48" i="20" s="1"/>
  <c r="K83" i="7"/>
  <c r="K56" i="21" s="1"/>
  <c r="L56" i="21" s="1"/>
  <c r="H55" i="20" s="1"/>
  <c r="K39" i="21"/>
  <c r="L39" i="21" s="1"/>
  <c r="H38" i="20" s="1"/>
  <c r="K51" i="21"/>
  <c r="L51" i="21" s="1"/>
  <c r="H50" i="20" s="1"/>
  <c r="K54" i="21"/>
  <c r="L54" i="21" s="1"/>
  <c r="H53" i="20" s="1"/>
  <c r="K40" i="21"/>
  <c r="L40" i="21" s="1"/>
  <c r="H39" i="20" s="1"/>
  <c r="K50" i="21"/>
  <c r="L50" i="21" s="1"/>
  <c r="H49" i="20" s="1"/>
  <c r="K44" i="21"/>
  <c r="L44" i="21" s="1"/>
  <c r="H43" i="20" s="1"/>
  <c r="K48" i="21"/>
  <c r="L48" i="21" s="1"/>
  <c r="H47" i="20" s="1"/>
  <c r="K26" i="21"/>
  <c r="L26" i="21" s="1"/>
  <c r="H25" i="20" s="1"/>
  <c r="K47" i="21"/>
  <c r="L47" i="21" s="1"/>
  <c r="H46" i="20" s="1"/>
  <c r="K42" i="21"/>
  <c r="L42" i="21" s="1"/>
  <c r="H41" i="20" s="1"/>
  <c r="S49" i="21"/>
  <c r="G44" i="20"/>
  <c r="S55" i="21"/>
  <c r="I27" i="20"/>
  <c r="I68" i="20"/>
  <c r="G30" i="21"/>
  <c r="Q30" i="21" s="1"/>
  <c r="Q9" i="1"/>
  <c r="A6" i="3"/>
  <c r="A6" i="2"/>
  <c r="AT56" i="21" l="1"/>
  <c r="R96" i="20" s="1"/>
  <c r="AT55" i="21"/>
  <c r="R95" i="20" s="1"/>
  <c r="AG50" i="21"/>
  <c r="H90" i="20" s="1"/>
  <c r="AG43" i="21"/>
  <c r="H83" i="20" s="1"/>
  <c r="AG42" i="21"/>
  <c r="H82" i="20" s="1"/>
  <c r="AT52" i="21"/>
  <c r="R92" i="20" s="1"/>
  <c r="AN35" i="21"/>
  <c r="AP35" i="21" s="1"/>
  <c r="AI35" i="21"/>
  <c r="AG35" i="21"/>
  <c r="H75" i="20" s="1"/>
  <c r="AN41" i="21"/>
  <c r="AP41" i="21" s="1"/>
  <c r="AI41" i="21"/>
  <c r="AG45" i="21"/>
  <c r="H85" i="20" s="1"/>
  <c r="AN48" i="21"/>
  <c r="AP48" i="21" s="1"/>
  <c r="M88" i="20" s="1"/>
  <c r="P88" i="20" s="1"/>
  <c r="AI48" i="21"/>
  <c r="G88" i="20" s="1"/>
  <c r="AN44" i="21"/>
  <c r="AP44" i="21" s="1"/>
  <c r="AI44" i="21"/>
  <c r="AN37" i="21"/>
  <c r="AP37" i="21" s="1"/>
  <c r="AI37" i="21"/>
  <c r="AG41" i="21"/>
  <c r="H81" i="20" s="1"/>
  <c r="AN38" i="21"/>
  <c r="AP38" i="21" s="1"/>
  <c r="AI38" i="21"/>
  <c r="AN36" i="21"/>
  <c r="AP36" i="21" s="1"/>
  <c r="AI36" i="21"/>
  <c r="AG40" i="21"/>
  <c r="H80" i="20" s="1"/>
  <c r="AN54" i="21"/>
  <c r="AP54" i="21" s="1"/>
  <c r="M94" i="20" s="1"/>
  <c r="P94" i="20" s="1"/>
  <c r="AI54" i="21"/>
  <c r="G94" i="20" s="1"/>
  <c r="K94" i="20" s="1"/>
  <c r="AN42" i="21"/>
  <c r="AP42" i="21" s="1"/>
  <c r="AI42" i="21"/>
  <c r="AN34" i="21"/>
  <c r="AP34" i="21" s="1"/>
  <c r="AI34" i="21"/>
  <c r="AG34" i="21"/>
  <c r="H74" i="20" s="1"/>
  <c r="AG39" i="21"/>
  <c r="H79" i="20" s="1"/>
  <c r="AT54" i="21"/>
  <c r="R94" i="20" s="1"/>
  <c r="AN47" i="21"/>
  <c r="AP47" i="21" s="1"/>
  <c r="M87" i="20" s="1"/>
  <c r="P87" i="20" s="1"/>
  <c r="AI47" i="21"/>
  <c r="G87" i="20" s="1"/>
  <c r="AN43" i="21"/>
  <c r="AP43" i="21" s="1"/>
  <c r="AI43" i="21"/>
  <c r="AN39" i="21"/>
  <c r="AP39" i="21" s="1"/>
  <c r="AI39" i="21"/>
  <c r="AN33" i="21"/>
  <c r="AI33" i="21"/>
  <c r="AG33" i="21"/>
  <c r="H73" i="20" s="1"/>
  <c r="AN56" i="21"/>
  <c r="AI56" i="21"/>
  <c r="G96" i="20" s="1"/>
  <c r="K96" i="20" s="1"/>
  <c r="AN50" i="21"/>
  <c r="AP50" i="21" s="1"/>
  <c r="M90" i="20" s="1"/>
  <c r="P90" i="20" s="1"/>
  <c r="AI50" i="21"/>
  <c r="G90" i="20" s="1"/>
  <c r="K87" i="20"/>
  <c r="AG37" i="21"/>
  <c r="H77" i="20" s="1"/>
  <c r="AT53" i="21"/>
  <c r="R93" i="20" s="1"/>
  <c r="AT48" i="21"/>
  <c r="R88" i="20" s="1"/>
  <c r="AN46" i="21"/>
  <c r="AP46" i="21" s="1"/>
  <c r="AI46" i="21"/>
  <c r="AN52" i="21"/>
  <c r="AP52" i="21" s="1"/>
  <c r="M92" i="20" s="1"/>
  <c r="P92" i="20" s="1"/>
  <c r="AI52" i="21"/>
  <c r="G92" i="20" s="1"/>
  <c r="K92" i="20" s="1"/>
  <c r="AG48" i="21"/>
  <c r="H88" i="20" s="1"/>
  <c r="AG44" i="21"/>
  <c r="H84" i="20" s="1"/>
  <c r="AT47" i="21"/>
  <c r="R87" i="20" s="1"/>
  <c r="AN49" i="21"/>
  <c r="AP49" i="21" s="1"/>
  <c r="M89" i="20" s="1"/>
  <c r="P89" i="20" s="1"/>
  <c r="AI49" i="21"/>
  <c r="G89" i="20" s="1"/>
  <c r="K89" i="20" s="1"/>
  <c r="AN55" i="21"/>
  <c r="AI55" i="21"/>
  <c r="G95" i="20" s="1"/>
  <c r="K95" i="20" s="1"/>
  <c r="AN45" i="21"/>
  <c r="AP45" i="21" s="1"/>
  <c r="AI45" i="21"/>
  <c r="AN40" i="21"/>
  <c r="AP40" i="21" s="1"/>
  <c r="AI40" i="21"/>
  <c r="AT50" i="21"/>
  <c r="R90" i="20" s="1"/>
  <c r="AT51" i="21"/>
  <c r="R91" i="20" s="1"/>
  <c r="AN53" i="21"/>
  <c r="AI53" i="21"/>
  <c r="G93" i="20" s="1"/>
  <c r="K93" i="20" s="1"/>
  <c r="AN51" i="21"/>
  <c r="AP51" i="21" s="1"/>
  <c r="M91" i="20" s="1"/>
  <c r="P91" i="20" s="1"/>
  <c r="AI51" i="21"/>
  <c r="G91" i="20" s="1"/>
  <c r="K91" i="20" s="1"/>
  <c r="K55" i="21"/>
  <c r="L55" i="21" s="1"/>
  <c r="H54" i="20" s="1"/>
  <c r="AO55" i="21"/>
  <c r="AO53" i="21"/>
  <c r="AO56" i="21"/>
  <c r="K53" i="21"/>
  <c r="L53" i="21" s="1"/>
  <c r="H52" i="20" s="1"/>
  <c r="K52" i="21"/>
  <c r="L52" i="21" s="1"/>
  <c r="H51" i="20" s="1"/>
  <c r="AO33" i="21"/>
  <c r="AO27" i="21"/>
  <c r="AP27" i="21" s="1"/>
  <c r="AO32" i="21"/>
  <c r="AP32" i="21" s="1"/>
  <c r="Y55" i="21"/>
  <c r="R54" i="20" s="1"/>
  <c r="Y49" i="21"/>
  <c r="R48" i="20" s="1"/>
  <c r="Y52" i="21"/>
  <c r="R51" i="20" s="1"/>
  <c r="Y56" i="21"/>
  <c r="R55" i="20" s="1"/>
  <c r="Y53" i="21"/>
  <c r="R52" i="20" s="1"/>
  <c r="Y54" i="21"/>
  <c r="R53" i="20" s="1"/>
  <c r="Y47" i="21"/>
  <c r="R46" i="20" s="1"/>
  <c r="Y51" i="21"/>
  <c r="R50" i="20" s="1"/>
  <c r="K36" i="21"/>
  <c r="L36" i="21" s="1"/>
  <c r="H35" i="20" s="1"/>
  <c r="K37" i="21"/>
  <c r="L37" i="21" s="1"/>
  <c r="H36" i="20" s="1"/>
  <c r="Y50" i="21"/>
  <c r="R49" i="20" s="1"/>
  <c r="Y48" i="21"/>
  <c r="R47" i="20" s="1"/>
  <c r="I28" i="20"/>
  <c r="I69" i="20"/>
  <c r="G31" i="21"/>
  <c r="Q31" i="21" s="1"/>
  <c r="A3" i="3"/>
  <c r="A4" i="3"/>
  <c r="A5" i="3"/>
  <c r="K90" i="20" l="1"/>
  <c r="T90" i="20" s="1"/>
  <c r="V90" i="20" s="1"/>
  <c r="T87" i="20"/>
  <c r="V87" i="20" s="1"/>
  <c r="AP56" i="21"/>
  <c r="M96" i="20" s="1"/>
  <c r="P96" i="20" s="1"/>
  <c r="T96" i="20" s="1"/>
  <c r="V96" i="20" s="1"/>
  <c r="AP53" i="21"/>
  <c r="M93" i="20" s="1"/>
  <c r="P93" i="20" s="1"/>
  <c r="T93" i="20" s="1"/>
  <c r="V93" i="20" s="1"/>
  <c r="AP55" i="21"/>
  <c r="M95" i="20" s="1"/>
  <c r="P95" i="20" s="1"/>
  <c r="T95" i="20" s="1"/>
  <c r="V95" i="20" s="1"/>
  <c r="T91" i="20"/>
  <c r="V91" i="20" s="1"/>
  <c r="T92" i="20"/>
  <c r="V92" i="20" s="1"/>
  <c r="T94" i="20"/>
  <c r="V94" i="20" s="1"/>
  <c r="T89" i="20"/>
  <c r="V89" i="20" s="1"/>
  <c r="K88" i="20"/>
  <c r="T88" i="20" s="1"/>
  <c r="V88" i="20" s="1"/>
  <c r="AP33" i="21"/>
  <c r="I29" i="20"/>
  <c r="I70" i="20"/>
  <c r="G32" i="21"/>
  <c r="Q32" i="21" s="1"/>
  <c r="A5" i="2"/>
  <c r="A4" i="2"/>
  <c r="A3" i="2"/>
  <c r="I30" i="20" l="1"/>
  <c r="I71" i="20"/>
  <c r="G33" i="21"/>
  <c r="Q33" i="21" s="1"/>
  <c r="B44" i="2"/>
  <c r="B13" i="5"/>
  <c r="B28" i="5" s="1"/>
  <c r="B33" i="2"/>
  <c r="B32" i="2"/>
  <c r="B61" i="2"/>
  <c r="B55" i="2"/>
  <c r="Q6" i="1" s="1"/>
  <c r="B60" i="2"/>
  <c r="B56" i="2"/>
  <c r="B58" i="2"/>
  <c r="Q5" i="1" s="1"/>
  <c r="B59" i="2"/>
  <c r="B34" i="2"/>
  <c r="B27" i="2"/>
  <c r="B31" i="2"/>
  <c r="B28" i="2"/>
  <c r="B26" i="2"/>
  <c r="B35" i="2"/>
  <c r="B25" i="2"/>
  <c r="I31" i="20" l="1"/>
  <c r="I72" i="20"/>
  <c r="Q4" i="1"/>
  <c r="G34" i="21"/>
  <c r="Q34" i="21" s="1"/>
  <c r="AJ21" i="5"/>
  <c r="AJ22" i="5" s="1"/>
  <c r="B39" i="5"/>
  <c r="B37" i="5"/>
  <c r="S21" i="5"/>
  <c r="S41" i="5" s="1"/>
  <c r="O21" i="5"/>
  <c r="O41" i="5" s="1"/>
  <c r="K21" i="5"/>
  <c r="B27" i="5"/>
  <c r="AH21" i="5"/>
  <c r="AH41" i="5" s="1"/>
  <c r="R21" i="5"/>
  <c r="R41" i="5" s="1"/>
  <c r="AL21" i="5"/>
  <c r="AL41" i="5" s="1"/>
  <c r="B29" i="5"/>
  <c r="AC21" i="5"/>
  <c r="AC41" i="5" s="1"/>
  <c r="AP21" i="5"/>
  <c r="AP41" i="5" s="1"/>
  <c r="AF21" i="5"/>
  <c r="V21" i="5"/>
  <c r="V41" i="5" s="1"/>
  <c r="Q21" i="5"/>
  <c r="Q41" i="5" s="1"/>
  <c r="B31" i="5"/>
  <c r="AB21" i="5"/>
  <c r="AB41" i="5" s="1"/>
  <c r="M21" i="5"/>
  <c r="M41" i="5" s="1"/>
  <c r="AO21" i="5"/>
  <c r="AO41" i="5" s="1"/>
  <c r="AK21" i="5"/>
  <c r="AT21" i="5"/>
  <c r="AT41" i="5" s="1"/>
  <c r="AX21" i="5"/>
  <c r="AX41" i="5" s="1"/>
  <c r="AV21" i="5"/>
  <c r="AV41" i="5" s="1"/>
  <c r="B53" i="5"/>
  <c r="R5" i="1" s="1"/>
  <c r="S5" i="1" s="1"/>
  <c r="B26" i="5"/>
  <c r="D21" i="5"/>
  <c r="D41" i="5" s="1"/>
  <c r="B38" i="5"/>
  <c r="B25" i="5"/>
  <c r="AD21" i="5"/>
  <c r="AD41" i="5" s="1"/>
  <c r="B54" i="5"/>
  <c r="Y21" i="5"/>
  <c r="Y41" i="5" s="1"/>
  <c r="AR21" i="5"/>
  <c r="AR41" i="5" s="1"/>
  <c r="U21" i="5"/>
  <c r="U41" i="5" s="1"/>
  <c r="AM21" i="5"/>
  <c r="AM41" i="5" s="1"/>
  <c r="L21" i="5"/>
  <c r="L41" i="5" s="1"/>
  <c r="F21" i="5"/>
  <c r="F41" i="5" s="1"/>
  <c r="P21" i="5"/>
  <c r="P41" i="5" s="1"/>
  <c r="AW21" i="5"/>
  <c r="AW41" i="5" s="1"/>
  <c r="B40" i="5"/>
  <c r="AY21" i="5"/>
  <c r="AY41" i="5" s="1"/>
  <c r="N21" i="5"/>
  <c r="N41" i="5" s="1"/>
  <c r="AN21" i="5"/>
  <c r="AN41" i="5" s="1"/>
  <c r="AU21" i="5"/>
  <c r="AU41" i="5" s="1"/>
  <c r="Z21" i="5"/>
  <c r="Z41" i="5" s="1"/>
  <c r="I21" i="5"/>
  <c r="I41" i="5" s="1"/>
  <c r="B24" i="5"/>
  <c r="AA21" i="5"/>
  <c r="AA41" i="5" s="1"/>
  <c r="H21" i="5"/>
  <c r="H41" i="5" s="1"/>
  <c r="G21" i="5"/>
  <c r="G41" i="5" s="1"/>
  <c r="B51" i="5"/>
  <c r="R6" i="1" s="1"/>
  <c r="S6" i="1" s="1"/>
  <c r="AQ21" i="5"/>
  <c r="E21" i="5"/>
  <c r="E41" i="5" s="1"/>
  <c r="W21" i="5"/>
  <c r="W41" i="5" s="1"/>
  <c r="AG21" i="5"/>
  <c r="T21" i="5"/>
  <c r="T41" i="5" s="1"/>
  <c r="AI21" i="5"/>
  <c r="AI41" i="5" s="1"/>
  <c r="AS21" i="5"/>
  <c r="AS41" i="5" s="1"/>
  <c r="B30" i="5"/>
  <c r="AE21" i="5"/>
  <c r="AE41" i="5" s="1"/>
  <c r="J21" i="5"/>
  <c r="J41" i="5" s="1"/>
  <c r="X21" i="5"/>
  <c r="X41" i="5" s="1"/>
  <c r="B45" i="2"/>
  <c r="B43" i="2"/>
  <c r="B42" i="2"/>
  <c r="I32" i="20" l="1"/>
  <c r="I73" i="20"/>
  <c r="S22" i="5"/>
  <c r="AL55" i="5"/>
  <c r="G35" i="21"/>
  <c r="Q35" i="21" s="1"/>
  <c r="O22" i="5"/>
  <c r="AJ55" i="5"/>
  <c r="AJ34" i="5"/>
  <c r="AJ45" i="5"/>
  <c r="AJ46" i="5"/>
  <c r="AV22" i="5"/>
  <c r="S34" i="5"/>
  <c r="S44" i="5" s="1"/>
  <c r="AQ44" i="5"/>
  <c r="AQ41" i="5"/>
  <c r="AG44" i="5"/>
  <c r="AG41" i="5"/>
  <c r="AF55" i="5"/>
  <c r="AF41" i="5"/>
  <c r="K22" i="5"/>
  <c r="K41" i="5"/>
  <c r="AK44" i="5"/>
  <c r="AK41" i="5"/>
  <c r="AJ44" i="5"/>
  <c r="AJ41" i="5"/>
  <c r="AB34" i="5"/>
  <c r="AB44" i="5" s="1"/>
  <c r="K34" i="5"/>
  <c r="I22" i="5"/>
  <c r="AD34" i="5"/>
  <c r="AT22" i="5"/>
  <c r="AT44" i="5"/>
  <c r="AL22" i="5"/>
  <c r="AL44" i="5"/>
  <c r="AF46" i="5"/>
  <c r="AT46" i="5"/>
  <c r="AI44" i="5"/>
  <c r="E22" i="5"/>
  <c r="H22" i="5"/>
  <c r="AY45" i="5"/>
  <c r="AY44" i="5"/>
  <c r="AR22" i="5"/>
  <c r="AR44" i="5"/>
  <c r="AP55" i="5"/>
  <c r="AP44" i="5"/>
  <c r="O34" i="5"/>
  <c r="O44" i="5" s="1"/>
  <c r="AA34" i="5"/>
  <c r="AA44" i="5" s="1"/>
  <c r="AU45" i="5"/>
  <c r="AU44" i="5"/>
  <c r="Y34" i="5"/>
  <c r="Y44" i="5" s="1"/>
  <c r="AV45" i="5"/>
  <c r="AV44" i="5"/>
  <c r="AO22" i="5"/>
  <c r="AO44" i="5"/>
  <c r="AH22" i="5"/>
  <c r="AH44" i="5"/>
  <c r="AS22" i="5"/>
  <c r="AS44" i="5"/>
  <c r="AF45" i="5"/>
  <c r="AF44" i="5"/>
  <c r="AE22" i="5"/>
  <c r="AN45" i="5"/>
  <c r="AN44" i="5"/>
  <c r="AW45" i="5"/>
  <c r="AW44" i="5"/>
  <c r="AM46" i="5"/>
  <c r="AM44" i="5"/>
  <c r="D34" i="5"/>
  <c r="D44" i="5" s="1"/>
  <c r="AX22" i="5"/>
  <c r="AX44" i="5"/>
  <c r="AX55" i="5"/>
  <c r="AL45" i="5"/>
  <c r="AP34" i="5"/>
  <c r="AP46" i="5"/>
  <c r="AH55" i="5"/>
  <c r="AK55" i="5"/>
  <c r="AK46" i="5"/>
  <c r="R34" i="5"/>
  <c r="R44" i="5" s="1"/>
  <c r="AP45" i="5"/>
  <c r="AK34" i="5"/>
  <c r="AK45" i="5"/>
  <c r="AP22" i="5"/>
  <c r="AH45" i="5"/>
  <c r="AK22" i="5"/>
  <c r="R22" i="5"/>
  <c r="AR45" i="5"/>
  <c r="AH46" i="5"/>
  <c r="AH34" i="5"/>
  <c r="H34" i="5"/>
  <c r="H44" i="5" s="1"/>
  <c r="Y22" i="5"/>
  <c r="AV55" i="5"/>
  <c r="AV34" i="5"/>
  <c r="AO55" i="5"/>
  <c r="Q34" i="5"/>
  <c r="Q44" i="5" s="1"/>
  <c r="AO46" i="5"/>
  <c r="AV46" i="5"/>
  <c r="Q22" i="5"/>
  <c r="AO34" i="5"/>
  <c r="AO45" i="5"/>
  <c r="AC34" i="5"/>
  <c r="AC22" i="5"/>
  <c r="AN22" i="5"/>
  <c r="AW46" i="5"/>
  <c r="AW22" i="5"/>
  <c r="AX34" i="5"/>
  <c r="AT45" i="5"/>
  <c r="D22" i="5"/>
  <c r="AX46" i="5"/>
  <c r="AX45" i="5"/>
  <c r="M34" i="5"/>
  <c r="M44" i="5" s="1"/>
  <c r="M22" i="5"/>
  <c r="AL34" i="5"/>
  <c r="G22" i="5"/>
  <c r="AF22" i="5"/>
  <c r="AB22" i="5"/>
  <c r="AT34" i="5"/>
  <c r="AT55" i="5"/>
  <c r="V34" i="5"/>
  <c r="E34" i="5"/>
  <c r="V22" i="5"/>
  <c r="AL46" i="5"/>
  <c r="AF34" i="5"/>
  <c r="AY34" i="5"/>
  <c r="Z22" i="5"/>
  <c r="AD22" i="5"/>
  <c r="F22" i="5"/>
  <c r="Z34" i="5"/>
  <c r="AY22" i="5"/>
  <c r="AR34" i="5"/>
  <c r="AR46" i="5"/>
  <c r="AR55" i="5"/>
  <c r="AM45" i="5"/>
  <c r="P34" i="5"/>
  <c r="P44" i="5" s="1"/>
  <c r="AI45" i="5"/>
  <c r="AQ45" i="5"/>
  <c r="N34" i="5"/>
  <c r="N44" i="5" s="1"/>
  <c r="U22" i="5"/>
  <c r="AM34" i="5"/>
  <c r="T34" i="5"/>
  <c r="T44" i="5" s="1"/>
  <c r="AA22" i="5"/>
  <c r="AQ55" i="5"/>
  <c r="X34" i="5"/>
  <c r="X44" i="5" s="1"/>
  <c r="X22" i="5"/>
  <c r="J34" i="5"/>
  <c r="J44" i="5" s="1"/>
  <c r="AG55" i="5"/>
  <c r="AG22" i="5"/>
  <c r="G34" i="5"/>
  <c r="G44" i="5" s="1"/>
  <c r="AW34" i="5"/>
  <c r="AW55" i="5"/>
  <c r="AN46" i="5"/>
  <c r="AN55" i="5"/>
  <c r="AS55" i="5"/>
  <c r="AS34" i="5"/>
  <c r="AS45" i="5"/>
  <c r="T22" i="5"/>
  <c r="W34" i="5"/>
  <c r="W44" i="5" s="1"/>
  <c r="W22" i="5"/>
  <c r="AN34" i="5"/>
  <c r="AS46" i="5"/>
  <c r="AU34" i="5"/>
  <c r="L34" i="5"/>
  <c r="L44" i="5" s="1"/>
  <c r="AI34" i="5"/>
  <c r="AU46" i="5"/>
  <c r="S4" i="1"/>
  <c r="B15" i="5" s="1"/>
  <c r="L22" i="5"/>
  <c r="AG34" i="5"/>
  <c r="AU22" i="5"/>
  <c r="R4" i="1"/>
  <c r="B14" i="5" s="1"/>
  <c r="AG46" i="5"/>
  <c r="AG45" i="5"/>
  <c r="N22" i="5"/>
  <c r="P22" i="5"/>
  <c r="AM22" i="5"/>
  <c r="AI55" i="5"/>
  <c r="AI22" i="5"/>
  <c r="I34" i="5"/>
  <c r="AY46" i="5"/>
  <c r="AY55" i="5"/>
  <c r="F34" i="5"/>
  <c r="U34" i="5"/>
  <c r="U44" i="5" s="1"/>
  <c r="AM55" i="5"/>
  <c r="J22" i="5"/>
  <c r="AE34" i="5"/>
  <c r="AE44" i="5" s="1"/>
  <c r="AQ46" i="5"/>
  <c r="AQ34" i="5"/>
  <c r="AQ22" i="5"/>
  <c r="AU55" i="5"/>
  <c r="AI46" i="5"/>
  <c r="B15" i="2"/>
  <c r="C21" i="2"/>
  <c r="I33" i="20" l="1"/>
  <c r="I74" i="20"/>
  <c r="G36" i="21"/>
  <c r="Q36" i="21" s="1"/>
  <c r="C45" i="5"/>
  <c r="C46" i="5" s="1"/>
  <c r="K44" i="5"/>
  <c r="K45" i="5" s="1"/>
  <c r="I44" i="5"/>
  <c r="I45" i="5" s="1"/>
  <c r="AD44" i="5"/>
  <c r="V44" i="5"/>
  <c r="V45" i="5" s="1"/>
  <c r="F44" i="5"/>
  <c r="F45" i="5" s="1"/>
  <c r="Z44" i="5"/>
  <c r="E44" i="5"/>
  <c r="E45" i="5" s="1"/>
  <c r="AC44" i="5"/>
  <c r="AC45" i="5" s="1"/>
  <c r="X45" i="5"/>
  <c r="C29" i="2"/>
  <c r="C38" i="2" s="1"/>
  <c r="C46" i="2"/>
  <c r="R45" i="5"/>
  <c r="AA45" i="5"/>
  <c r="G45" i="5"/>
  <c r="U45" i="5"/>
  <c r="AB45" i="5"/>
  <c r="L45" i="5"/>
  <c r="Z45" i="5"/>
  <c r="AD45" i="5"/>
  <c r="P45" i="5"/>
  <c r="Q45" i="5"/>
  <c r="S45" i="5"/>
  <c r="Y45" i="5"/>
  <c r="O45" i="5"/>
  <c r="M45" i="5"/>
  <c r="H45" i="5"/>
  <c r="N45" i="5"/>
  <c r="T45" i="5"/>
  <c r="J45" i="5"/>
  <c r="W45" i="5"/>
  <c r="AE45" i="5"/>
  <c r="B41" i="5"/>
  <c r="C23" i="3" s="1"/>
  <c r="B34" i="5"/>
  <c r="C22" i="3" s="1"/>
  <c r="C63" i="2"/>
  <c r="B27" i="3"/>
  <c r="AJ21" i="2"/>
  <c r="AJ49" i="2" s="1"/>
  <c r="G21" i="2"/>
  <c r="AE21" i="2"/>
  <c r="AH21" i="2"/>
  <c r="AH49" i="2" s="1"/>
  <c r="S21" i="2"/>
  <c r="O21" i="2"/>
  <c r="Y21" i="2"/>
  <c r="AL21" i="2"/>
  <c r="AL49" i="2" s="1"/>
  <c r="K21" i="2"/>
  <c r="AB21" i="2"/>
  <c r="AY21" i="2"/>
  <c r="AY49" i="2" s="1"/>
  <c r="AU21" i="2"/>
  <c r="AU49" i="2" s="1"/>
  <c r="AQ21" i="2"/>
  <c r="AQ49" i="2" s="1"/>
  <c r="N21" i="2"/>
  <c r="X21" i="2"/>
  <c r="AD21" i="2"/>
  <c r="M21" i="2"/>
  <c r="J21" i="2"/>
  <c r="F21" i="2"/>
  <c r="R21" i="2"/>
  <c r="AA21" i="2"/>
  <c r="AG21" i="2"/>
  <c r="AG49" i="2" s="1"/>
  <c r="AK21" i="2"/>
  <c r="AK49" i="2" s="1"/>
  <c r="AX21" i="2"/>
  <c r="AX49" i="2" s="1"/>
  <c r="AT21" i="2"/>
  <c r="AT49" i="2" s="1"/>
  <c r="AP21" i="2"/>
  <c r="AP49" i="2" s="1"/>
  <c r="D21" i="2"/>
  <c r="I21" i="2"/>
  <c r="U21" i="2"/>
  <c r="Q21" i="2"/>
  <c r="W21" i="2"/>
  <c r="Z21" i="2"/>
  <c r="AC21" i="2"/>
  <c r="AN21" i="2"/>
  <c r="AN49" i="2" s="1"/>
  <c r="AW21" i="2"/>
  <c r="AW49" i="2" s="1"/>
  <c r="AS21" i="2"/>
  <c r="AS49" i="2" s="1"/>
  <c r="E21" i="2"/>
  <c r="L21" i="2"/>
  <c r="H21" i="2"/>
  <c r="T21" i="2"/>
  <c r="P21" i="2"/>
  <c r="V21" i="2"/>
  <c r="AF21" i="2"/>
  <c r="AF49" i="2" s="1"/>
  <c r="AI21" i="2"/>
  <c r="AI49" i="2" s="1"/>
  <c r="AM21" i="2"/>
  <c r="AM49" i="2" s="1"/>
  <c r="AO21" i="2"/>
  <c r="AO49" i="2" s="1"/>
  <c r="AV21" i="2"/>
  <c r="AV49" i="2" s="1"/>
  <c r="AR21" i="2"/>
  <c r="AR49" i="2" s="1"/>
  <c r="I34" i="20" l="1"/>
  <c r="I75" i="20"/>
  <c r="C39" i="2"/>
  <c r="G37" i="21"/>
  <c r="Q37" i="21" s="1"/>
  <c r="C49" i="2"/>
  <c r="C62" i="2" s="1"/>
  <c r="AR39" i="2"/>
  <c r="AR29" i="2"/>
  <c r="AI39" i="2"/>
  <c r="AI29" i="2"/>
  <c r="T46" i="2"/>
  <c r="T29" i="2"/>
  <c r="T39" i="2" s="1"/>
  <c r="AS39" i="2"/>
  <c r="AS29" i="2"/>
  <c r="Z46" i="2"/>
  <c r="Z29" i="2"/>
  <c r="Z38" i="2" s="1"/>
  <c r="I46" i="2"/>
  <c r="I29" i="2"/>
  <c r="I38" i="2" s="1"/>
  <c r="AX39" i="2"/>
  <c r="AX29" i="2"/>
  <c r="R46" i="2"/>
  <c r="R29" i="2"/>
  <c r="R39" i="2" s="1"/>
  <c r="AD46" i="2"/>
  <c r="AD29" i="2"/>
  <c r="AD39" i="2" s="1"/>
  <c r="AU39" i="2"/>
  <c r="AU29" i="2"/>
  <c r="AL39" i="2"/>
  <c r="AL29" i="2"/>
  <c r="AH39" i="2"/>
  <c r="AH29" i="2"/>
  <c r="AV39" i="2"/>
  <c r="AV29" i="2"/>
  <c r="AF39" i="2"/>
  <c r="AF29" i="2"/>
  <c r="H46" i="2"/>
  <c r="H29" i="2"/>
  <c r="H39" i="2" s="1"/>
  <c r="AW39" i="2"/>
  <c r="AW29" i="2"/>
  <c r="W46" i="2"/>
  <c r="W29" i="2"/>
  <c r="W39" i="2" s="1"/>
  <c r="D46" i="2"/>
  <c r="D29" i="2"/>
  <c r="D39" i="2" s="1"/>
  <c r="AK39" i="2"/>
  <c r="AK29" i="2"/>
  <c r="F29" i="2"/>
  <c r="F38" i="2" s="1"/>
  <c r="X46" i="2"/>
  <c r="X29" i="2"/>
  <c r="X38" i="2" s="1"/>
  <c r="AY39" i="2"/>
  <c r="AY29" i="2"/>
  <c r="Y46" i="2"/>
  <c r="Y29" i="2"/>
  <c r="Y38" i="2" s="1"/>
  <c r="AE46" i="2"/>
  <c r="AE29" i="2"/>
  <c r="AE39" i="2" s="1"/>
  <c r="AO39" i="2"/>
  <c r="AO29" i="2"/>
  <c r="V46" i="2"/>
  <c r="V29" i="2"/>
  <c r="V38" i="2" s="1"/>
  <c r="L46" i="2"/>
  <c r="L29" i="2"/>
  <c r="L39" i="2" s="1"/>
  <c r="AN39" i="2"/>
  <c r="AN29" i="2"/>
  <c r="Q46" i="2"/>
  <c r="Q29" i="2"/>
  <c r="Q39" i="2" s="1"/>
  <c r="AP39" i="2"/>
  <c r="AP29" i="2"/>
  <c r="AG39" i="2"/>
  <c r="AG29" i="2"/>
  <c r="J46" i="2"/>
  <c r="J29" i="2"/>
  <c r="J38" i="2" s="1"/>
  <c r="N46" i="2"/>
  <c r="N29" i="2"/>
  <c r="N39" i="2" s="1"/>
  <c r="AB46" i="2"/>
  <c r="AB29" i="2"/>
  <c r="AB39" i="2" s="1"/>
  <c r="O46" i="2"/>
  <c r="O29" i="2"/>
  <c r="O39" i="2" s="1"/>
  <c r="G29" i="2"/>
  <c r="G39" i="2" s="1"/>
  <c r="AM39" i="2"/>
  <c r="AM29" i="2"/>
  <c r="P46" i="2"/>
  <c r="P29" i="2"/>
  <c r="P39" i="2" s="1"/>
  <c r="E46" i="2"/>
  <c r="E29" i="2"/>
  <c r="E39" i="2" s="1"/>
  <c r="AC46" i="2"/>
  <c r="AC29" i="2"/>
  <c r="AC39" i="2" s="1"/>
  <c r="U46" i="2"/>
  <c r="U29" i="2"/>
  <c r="U39" i="2" s="1"/>
  <c r="AT39" i="2"/>
  <c r="AT29" i="2"/>
  <c r="AA46" i="2"/>
  <c r="AA29" i="2"/>
  <c r="AA39" i="2" s="1"/>
  <c r="M46" i="2"/>
  <c r="M29" i="2"/>
  <c r="M39" i="2" s="1"/>
  <c r="AQ39" i="2"/>
  <c r="AQ29" i="2"/>
  <c r="K46" i="2"/>
  <c r="K29" i="2"/>
  <c r="K39" i="2" s="1"/>
  <c r="S46" i="2"/>
  <c r="S29" i="2"/>
  <c r="S39" i="2" s="1"/>
  <c r="AJ39" i="2"/>
  <c r="AJ29" i="2"/>
  <c r="AR46" i="2"/>
  <c r="AH46" i="2"/>
  <c r="AV46" i="2"/>
  <c r="AF46" i="2"/>
  <c r="AW46" i="2"/>
  <c r="AK46" i="2"/>
  <c r="F46" i="2"/>
  <c r="AY46" i="2"/>
  <c r="AS46" i="2"/>
  <c r="AL46" i="2"/>
  <c r="AG46" i="2"/>
  <c r="G46" i="2"/>
  <c r="AI46" i="2"/>
  <c r="AX46" i="2"/>
  <c r="AU46" i="2"/>
  <c r="AO46" i="2"/>
  <c r="AN46" i="2"/>
  <c r="AP46" i="2"/>
  <c r="AM46" i="2"/>
  <c r="AT46" i="2"/>
  <c r="AQ46" i="2"/>
  <c r="AJ46" i="2"/>
  <c r="B44" i="5"/>
  <c r="C24" i="3" s="1"/>
  <c r="E55" i="5"/>
  <c r="J55" i="5"/>
  <c r="AA55" i="5"/>
  <c r="H55" i="5"/>
  <c r="K55" i="5"/>
  <c r="U55" i="5"/>
  <c r="F55" i="5"/>
  <c r="D55" i="5"/>
  <c r="Y55" i="5"/>
  <c r="M55" i="5"/>
  <c r="W55" i="5"/>
  <c r="X55" i="5"/>
  <c r="L55" i="5"/>
  <c r="AB55" i="5"/>
  <c r="N55" i="5"/>
  <c r="G55" i="5"/>
  <c r="Q55" i="5"/>
  <c r="I55" i="5"/>
  <c r="AD55" i="5"/>
  <c r="T55" i="5"/>
  <c r="P55" i="5"/>
  <c r="V55" i="5"/>
  <c r="S55" i="5"/>
  <c r="O55" i="5"/>
  <c r="AE55" i="5"/>
  <c r="Z55" i="5"/>
  <c r="R55" i="5"/>
  <c r="AC55" i="5"/>
  <c r="D45" i="5"/>
  <c r="AP38" i="2"/>
  <c r="AT38" i="2"/>
  <c r="O38" i="2"/>
  <c r="AO38" i="2"/>
  <c r="AN38" i="2"/>
  <c r="AG38" i="2"/>
  <c r="AY38" i="2"/>
  <c r="AR38" i="2"/>
  <c r="AX38" i="2"/>
  <c r="AQ38" i="2"/>
  <c r="AJ38" i="2"/>
  <c r="AM38" i="2"/>
  <c r="AI38" i="2"/>
  <c r="AS38" i="2"/>
  <c r="AV38" i="2"/>
  <c r="AF38" i="2"/>
  <c r="AW38" i="2"/>
  <c r="AK38" i="2"/>
  <c r="AD38" i="2"/>
  <c r="AU38" i="2"/>
  <c r="AL38" i="2"/>
  <c r="AH38" i="2"/>
  <c r="E63" i="2"/>
  <c r="AQ50" i="2"/>
  <c r="AV63" i="2"/>
  <c r="AV50" i="2"/>
  <c r="AF63" i="2"/>
  <c r="AF50" i="2"/>
  <c r="AW63" i="2"/>
  <c r="AW50" i="2"/>
  <c r="AK63" i="2"/>
  <c r="AK50" i="2"/>
  <c r="AO63" i="2"/>
  <c r="AO50" i="2"/>
  <c r="AN63" i="2"/>
  <c r="AN50" i="2"/>
  <c r="AP63" i="2"/>
  <c r="AP50" i="2"/>
  <c r="AG63" i="2"/>
  <c r="AG50" i="2"/>
  <c r="AU63" i="2"/>
  <c r="AU50" i="2"/>
  <c r="K63" i="2"/>
  <c r="AM63" i="2"/>
  <c r="AM50" i="2"/>
  <c r="AC63" i="2"/>
  <c r="AT63" i="2"/>
  <c r="AT50" i="2"/>
  <c r="AA63" i="2"/>
  <c r="AL63" i="2"/>
  <c r="AL50" i="2"/>
  <c r="AH63" i="2"/>
  <c r="AH50" i="2"/>
  <c r="AR63" i="2"/>
  <c r="AR50" i="2"/>
  <c r="AI63" i="2"/>
  <c r="AI50" i="2"/>
  <c r="AS63" i="2"/>
  <c r="AS50" i="2"/>
  <c r="AX63" i="2"/>
  <c r="AX50" i="2"/>
  <c r="AY63" i="2"/>
  <c r="AY50" i="2"/>
  <c r="AE63" i="2"/>
  <c r="AJ62" i="2"/>
  <c r="AJ50" i="2"/>
  <c r="Z63" i="2"/>
  <c r="H63" i="2"/>
  <c r="W63" i="2"/>
  <c r="D63" i="2"/>
  <c r="F63" i="2"/>
  <c r="M63" i="2"/>
  <c r="AQ63" i="2"/>
  <c r="AB63" i="2"/>
  <c r="O63" i="2"/>
  <c r="G63" i="2"/>
  <c r="N63" i="2"/>
  <c r="Y63" i="2"/>
  <c r="V63" i="2"/>
  <c r="L63" i="2"/>
  <c r="Q63" i="2"/>
  <c r="J63" i="2"/>
  <c r="AD63" i="2"/>
  <c r="S63" i="2"/>
  <c r="AJ63" i="2"/>
  <c r="T63" i="2"/>
  <c r="I63" i="2"/>
  <c r="R63" i="2"/>
  <c r="P63" i="2"/>
  <c r="U63" i="2"/>
  <c r="X63" i="2"/>
  <c r="AQ62" i="2"/>
  <c r="AL62" i="2"/>
  <c r="AH62" i="2"/>
  <c r="AT62" i="2"/>
  <c r="AV62" i="2"/>
  <c r="AO62" i="2"/>
  <c r="AM62" i="2"/>
  <c r="AF62" i="2"/>
  <c r="AW62" i="2"/>
  <c r="AK62" i="2"/>
  <c r="AN62" i="2"/>
  <c r="AP62" i="2"/>
  <c r="AG62" i="2"/>
  <c r="AY62" i="2"/>
  <c r="AR62" i="2"/>
  <c r="AI62" i="2"/>
  <c r="AS62" i="2"/>
  <c r="AX62" i="2"/>
  <c r="AU62" i="2"/>
  <c r="I35" i="20" l="1"/>
  <c r="I76" i="20"/>
  <c r="T38" i="2"/>
  <c r="T49" i="2" s="1"/>
  <c r="T50" i="2" s="1"/>
  <c r="B63" i="2"/>
  <c r="B14" i="3" s="1"/>
  <c r="G38" i="21"/>
  <c r="Q38" i="21" s="1"/>
  <c r="R38" i="2"/>
  <c r="R49" i="2" s="1"/>
  <c r="R50" i="2" s="1"/>
  <c r="O49" i="2"/>
  <c r="O50" i="2" s="1"/>
  <c r="AB38" i="2"/>
  <c r="J49" i="2"/>
  <c r="J50" i="2" s="1"/>
  <c r="I49" i="2"/>
  <c r="I50" i="2" s="1"/>
  <c r="S38" i="2"/>
  <c r="S49" i="2" s="1"/>
  <c r="S50" i="2" s="1"/>
  <c r="U38" i="2"/>
  <c r="U49" i="2" s="1"/>
  <c r="U50" i="2" s="1"/>
  <c r="V49" i="2"/>
  <c r="V50" i="2" s="1"/>
  <c r="Z49" i="2"/>
  <c r="Z50" i="2" s="1"/>
  <c r="F49" i="2"/>
  <c r="F50" i="2" s="1"/>
  <c r="AB49" i="2"/>
  <c r="AB50" i="2" s="1"/>
  <c r="AD49" i="2"/>
  <c r="AD50" i="2" s="1"/>
  <c r="Y49" i="2"/>
  <c r="Y50" i="2" s="1"/>
  <c r="X49" i="2"/>
  <c r="X50" i="2" s="1"/>
  <c r="E38" i="2"/>
  <c r="E49" i="2" s="1"/>
  <c r="M38" i="2"/>
  <c r="M49" i="2" s="1"/>
  <c r="M50" i="2" s="1"/>
  <c r="Q38" i="2"/>
  <c r="Q49" i="2" s="1"/>
  <c r="Q50" i="2" s="1"/>
  <c r="K38" i="2"/>
  <c r="K49" i="2" s="1"/>
  <c r="K50" i="2" s="1"/>
  <c r="N38" i="2"/>
  <c r="N49" i="2" s="1"/>
  <c r="N50" i="2" s="1"/>
  <c r="L38" i="2"/>
  <c r="L49" i="2" s="1"/>
  <c r="L50" i="2" s="1"/>
  <c r="W38" i="2"/>
  <c r="W49" i="2" s="1"/>
  <c r="W50" i="2" s="1"/>
  <c r="D38" i="2"/>
  <c r="H38" i="2"/>
  <c r="H49" i="2" s="1"/>
  <c r="H50" i="2" s="1"/>
  <c r="P38" i="2"/>
  <c r="P49" i="2" s="1"/>
  <c r="P50" i="2" s="1"/>
  <c r="B29" i="2"/>
  <c r="V39" i="2"/>
  <c r="Y39" i="2"/>
  <c r="F39" i="2"/>
  <c r="Z39" i="2"/>
  <c r="AE38" i="2"/>
  <c r="AE49" i="2" s="1"/>
  <c r="AE50" i="2" s="1"/>
  <c r="J39" i="2"/>
  <c r="X39" i="2"/>
  <c r="I39" i="2"/>
  <c r="G38" i="2"/>
  <c r="G49" i="2" s="1"/>
  <c r="G50" i="2" s="1"/>
  <c r="AA38" i="2"/>
  <c r="AA49" i="2" s="1"/>
  <c r="AA50" i="2" s="1"/>
  <c r="AC38" i="2"/>
  <c r="AC49" i="2" s="1"/>
  <c r="L46" i="5"/>
  <c r="T46" i="5"/>
  <c r="X46" i="5"/>
  <c r="I46" i="5"/>
  <c r="Q46" i="5"/>
  <c r="AA46" i="5"/>
  <c r="W46" i="5"/>
  <c r="Z46" i="5"/>
  <c r="B45" i="5"/>
  <c r="G46" i="5"/>
  <c r="Y46" i="5"/>
  <c r="N46" i="5"/>
  <c r="V46" i="5"/>
  <c r="O46" i="5"/>
  <c r="AB46" i="5"/>
  <c r="K46" i="5"/>
  <c r="S46" i="5"/>
  <c r="E46" i="5"/>
  <c r="U46" i="5"/>
  <c r="AE46" i="5"/>
  <c r="AD46" i="5"/>
  <c r="D46" i="5"/>
  <c r="P46" i="5"/>
  <c r="F46" i="5"/>
  <c r="AC46" i="5"/>
  <c r="R46" i="5"/>
  <c r="H46" i="5"/>
  <c r="J46" i="5"/>
  <c r="M46" i="5"/>
  <c r="C50" i="2"/>
  <c r="B46" i="2"/>
  <c r="B23" i="3" s="1"/>
  <c r="I36" i="20" l="1"/>
  <c r="I77" i="20"/>
  <c r="D49" i="2"/>
  <c r="D62" i="2" s="1"/>
  <c r="C51" i="2"/>
  <c r="D51" i="2"/>
  <c r="G39" i="21"/>
  <c r="Q39" i="21" s="1"/>
  <c r="B46" i="5"/>
  <c r="B47" i="5" s="1"/>
  <c r="B12" i="3" s="1"/>
  <c r="B38" i="2"/>
  <c r="B22" i="3" s="1"/>
  <c r="B39" i="2"/>
  <c r="AC50" i="2"/>
  <c r="AG51" i="2"/>
  <c r="AW51" i="2"/>
  <c r="AP51" i="2"/>
  <c r="AT51" i="2"/>
  <c r="AY51" i="2"/>
  <c r="AH51" i="2"/>
  <c r="AU51" i="2"/>
  <c r="AJ51" i="2"/>
  <c r="AK51" i="2"/>
  <c r="AI51" i="2"/>
  <c r="AR51" i="2"/>
  <c r="AX51" i="2"/>
  <c r="AN51" i="2"/>
  <c r="AV51" i="2"/>
  <c r="AL51" i="2"/>
  <c r="AQ51" i="2"/>
  <c r="AS51" i="2"/>
  <c r="AF51" i="2"/>
  <c r="AO51" i="2"/>
  <c r="AM51" i="2"/>
  <c r="I37" i="20" l="1"/>
  <c r="I78" i="20"/>
  <c r="D50" i="2"/>
  <c r="B28" i="3"/>
  <c r="G40" i="21"/>
  <c r="Q40" i="21" s="1"/>
  <c r="E50" i="2"/>
  <c r="B50" i="2" s="1"/>
  <c r="AB62" i="2"/>
  <c r="X62" i="2"/>
  <c r="S62" i="2"/>
  <c r="O62" i="2"/>
  <c r="N62" i="2"/>
  <c r="AD62" i="2"/>
  <c r="M62" i="2"/>
  <c r="AC62" i="2"/>
  <c r="E62" i="2"/>
  <c r="R62" i="2"/>
  <c r="J62" i="2"/>
  <c r="F62" i="2"/>
  <c r="B49" i="2"/>
  <c r="B24" i="3" s="1"/>
  <c r="I62" i="2"/>
  <c r="T62" i="2"/>
  <c r="G62" i="2"/>
  <c r="H62" i="2"/>
  <c r="P62" i="2"/>
  <c r="K62" i="2"/>
  <c r="Y62" i="2"/>
  <c r="W62" i="2"/>
  <c r="U62" i="2"/>
  <c r="V62" i="2"/>
  <c r="L62" i="2"/>
  <c r="Q62" i="2"/>
  <c r="Z62" i="2"/>
  <c r="AA62" i="2"/>
  <c r="AE62" i="2"/>
  <c r="I38" i="20" l="1"/>
  <c r="I79" i="20"/>
  <c r="G41" i="21"/>
  <c r="Q41" i="21" s="1"/>
  <c r="B25" i="3"/>
  <c r="Q51" i="2"/>
  <c r="E51" i="2"/>
  <c r="T51" i="2"/>
  <c r="X51" i="2"/>
  <c r="B51" i="2" s="1"/>
  <c r="AE51" i="2"/>
  <c r="I51" i="2"/>
  <c r="W51" i="2"/>
  <c r="K51" i="2"/>
  <c r="H51" i="2"/>
  <c r="R51" i="2"/>
  <c r="Y51" i="2"/>
  <c r="J51" i="2"/>
  <c r="AD51" i="2"/>
  <c r="M51" i="2"/>
  <c r="Z51" i="2"/>
  <c r="V51" i="2"/>
  <c r="U51" i="2"/>
  <c r="L51" i="2"/>
  <c r="AB51" i="2"/>
  <c r="G51" i="2"/>
  <c r="O51" i="2"/>
  <c r="P51" i="2"/>
  <c r="AC51" i="2"/>
  <c r="AA51" i="2"/>
  <c r="F51" i="2"/>
  <c r="N51" i="2"/>
  <c r="S51" i="2"/>
  <c r="I39" i="20" l="1"/>
  <c r="I80" i="20"/>
  <c r="G42" i="21"/>
  <c r="B52" i="2"/>
  <c r="G43" i="21" l="1"/>
  <c r="Q42" i="21"/>
  <c r="I40" i="20"/>
  <c r="I81" i="20"/>
  <c r="B11" i="3"/>
  <c r="B13" i="3" s="1"/>
  <c r="B16" i="3" s="1"/>
  <c r="B26" i="3" s="1"/>
  <c r="G44" i="21" l="1"/>
  <c r="Q43" i="21"/>
  <c r="I42" i="20" s="1"/>
  <c r="I41" i="20"/>
  <c r="I82" i="20"/>
  <c r="B29" i="3"/>
  <c r="G45" i="21" l="1"/>
  <c r="Q44" i="21"/>
  <c r="I43" i="20" s="1"/>
  <c r="G46" i="21" l="1"/>
  <c r="Q45" i="21"/>
  <c r="I44" i="20" s="1"/>
  <c r="I50" i="10"/>
  <c r="Q46" i="21" l="1"/>
  <c r="I45" i="20" s="1"/>
  <c r="G47" i="21"/>
  <c r="G48" i="21" l="1"/>
  <c r="Q47" i="21"/>
  <c r="I46" i="20" s="1"/>
  <c r="K46" i="20" s="1"/>
  <c r="G18" i="10"/>
  <c r="S41" i="21"/>
  <c r="S31" i="21"/>
  <c r="G28" i="10"/>
  <c r="G35" i="10"/>
  <c r="G31" i="10"/>
  <c r="G27" i="10"/>
  <c r="G29" i="10"/>
  <c r="G33" i="10"/>
  <c r="G34" i="10"/>
  <c r="T44" i="21" s="1"/>
  <c r="G36" i="10"/>
  <c r="G26" i="10"/>
  <c r="G32" i="10"/>
  <c r="G22" i="10"/>
  <c r="G21" i="10"/>
  <c r="S23" i="21"/>
  <c r="G19" i="10"/>
  <c r="G25" i="10"/>
  <c r="G30" i="10"/>
  <c r="G23" i="10"/>
  <c r="G24" i="10"/>
  <c r="T33" i="21" l="1"/>
  <c r="T32" i="21"/>
  <c r="T41" i="21"/>
  <c r="U41" i="21" s="1"/>
  <c r="M40" i="20" s="1"/>
  <c r="T54" i="21"/>
  <c r="U54" i="21" s="1"/>
  <c r="M53" i="20" s="1"/>
  <c r="P53" i="20" s="1"/>
  <c r="T47" i="21"/>
  <c r="U47" i="21" s="1"/>
  <c r="M46" i="20" s="1"/>
  <c r="P46" i="20" s="1"/>
  <c r="T46" i="20" s="1"/>
  <c r="V46" i="20" s="1"/>
  <c r="T56" i="21"/>
  <c r="U56" i="21" s="1"/>
  <c r="M55" i="20" s="1"/>
  <c r="P55" i="20" s="1"/>
  <c r="T55" i="21"/>
  <c r="U55" i="21" s="1"/>
  <c r="M54" i="20" s="1"/>
  <c r="P54" i="20" s="1"/>
  <c r="T48" i="21"/>
  <c r="U48" i="21" s="1"/>
  <c r="M47" i="20" s="1"/>
  <c r="P47" i="20" s="1"/>
  <c r="T53" i="21"/>
  <c r="U53" i="21" s="1"/>
  <c r="M52" i="20" s="1"/>
  <c r="P52" i="20" s="1"/>
  <c r="T49" i="21"/>
  <c r="U49" i="21" s="1"/>
  <c r="M48" i="20" s="1"/>
  <c r="P48" i="20" s="1"/>
  <c r="T51" i="21"/>
  <c r="U51" i="21" s="1"/>
  <c r="M50" i="20" s="1"/>
  <c r="P50" i="20" s="1"/>
  <c r="T50" i="21"/>
  <c r="U50" i="21" s="1"/>
  <c r="M49" i="20" s="1"/>
  <c r="P49" i="20" s="1"/>
  <c r="T52" i="21"/>
  <c r="U52" i="21" s="1"/>
  <c r="M51" i="20" s="1"/>
  <c r="P51" i="20" s="1"/>
  <c r="T43" i="21"/>
  <c r="T37" i="21"/>
  <c r="T45" i="21"/>
  <c r="T38" i="21"/>
  <c r="T42" i="21"/>
  <c r="T46" i="21"/>
  <c r="T39" i="21"/>
  <c r="T40" i="21"/>
  <c r="T31" i="21"/>
  <c r="U31" i="21" s="1"/>
  <c r="M30" i="20" s="1"/>
  <c r="T27" i="21"/>
  <c r="T28" i="21"/>
  <c r="T24" i="21"/>
  <c r="T34" i="21"/>
  <c r="T30" i="21"/>
  <c r="T35" i="21"/>
  <c r="T29" i="21"/>
  <c r="T25" i="21"/>
  <c r="T36" i="21"/>
  <c r="G49" i="21"/>
  <c r="Q48" i="21"/>
  <c r="I47" i="20" s="1"/>
  <c r="K47" i="20" s="1"/>
  <c r="M84" i="20"/>
  <c r="M66" i="20"/>
  <c r="M73" i="20"/>
  <c r="M76" i="20"/>
  <c r="AT25" i="21"/>
  <c r="R65" i="20" s="1"/>
  <c r="M71" i="20"/>
  <c r="Y26" i="21"/>
  <c r="R25" i="20" s="1"/>
  <c r="M79" i="20"/>
  <c r="AT35" i="21"/>
  <c r="R75" i="20" s="1"/>
  <c r="AT32" i="21"/>
  <c r="R72" i="20" s="1"/>
  <c r="M68" i="20"/>
  <c r="AT27" i="21"/>
  <c r="R67" i="20" s="1"/>
  <c r="M82" i="20"/>
  <c r="AT26" i="21"/>
  <c r="R66" i="20" s="1"/>
  <c r="AT36" i="21"/>
  <c r="R76" i="20" s="1"/>
  <c r="M63" i="20"/>
  <c r="AT44" i="21"/>
  <c r="R84" i="20" s="1"/>
  <c r="AT37" i="21"/>
  <c r="R77" i="20" s="1"/>
  <c r="M86" i="20"/>
  <c r="AT28" i="21"/>
  <c r="R68" i="20" s="1"/>
  <c r="AT31" i="21"/>
  <c r="R71" i="20" s="1"/>
  <c r="M80" i="20"/>
  <c r="M75" i="20"/>
  <c r="AT45" i="21"/>
  <c r="R85" i="20" s="1"/>
  <c r="AT29" i="21"/>
  <c r="R69" i="20" s="1"/>
  <c r="M85" i="20"/>
  <c r="M72" i="20"/>
  <c r="AT23" i="21"/>
  <c r="R63" i="20" s="1"/>
  <c r="AT34" i="21"/>
  <c r="R74" i="20" s="1"/>
  <c r="M78" i="20"/>
  <c r="M64" i="20"/>
  <c r="AT43" i="21"/>
  <c r="R83" i="20" s="1"/>
  <c r="AT40" i="21"/>
  <c r="R80" i="20" s="1"/>
  <c r="AT39" i="21"/>
  <c r="R79" i="20" s="1"/>
  <c r="AT24" i="21"/>
  <c r="R64" i="20" s="1"/>
  <c r="AT41" i="21"/>
  <c r="R81" i="20" s="1"/>
  <c r="AT30" i="21"/>
  <c r="R70" i="20" s="1"/>
  <c r="M74" i="20"/>
  <c r="AT42" i="21"/>
  <c r="R82" i="20" s="1"/>
  <c r="M70" i="20"/>
  <c r="AT38" i="21"/>
  <c r="R78" i="20" s="1"/>
  <c r="M81" i="20"/>
  <c r="AT33" i="21"/>
  <c r="R73" i="20" s="1"/>
  <c r="AT46" i="21"/>
  <c r="R86" i="20" s="1"/>
  <c r="M77" i="20"/>
  <c r="Y37" i="21"/>
  <c r="R36" i="20" s="1"/>
  <c r="S25" i="21"/>
  <c r="Y25" i="21"/>
  <c r="R24" i="20" s="1"/>
  <c r="S26" i="21"/>
  <c r="U26" i="21" s="1"/>
  <c r="M25" i="20" s="1"/>
  <c r="Y27" i="21"/>
  <c r="R26" i="20" s="1"/>
  <c r="Y23" i="21"/>
  <c r="R22" i="20" s="1"/>
  <c r="Y43" i="21"/>
  <c r="R42" i="20" s="1"/>
  <c r="Y24" i="21"/>
  <c r="R23" i="20" s="1"/>
  <c r="Y28" i="21"/>
  <c r="R27" i="20" s="1"/>
  <c r="S38" i="21"/>
  <c r="S35" i="21"/>
  <c r="Y39" i="21"/>
  <c r="R38" i="20" s="1"/>
  <c r="S39" i="21"/>
  <c r="S45" i="21"/>
  <c r="S24" i="21"/>
  <c r="Y41" i="21"/>
  <c r="R40" i="20" s="1"/>
  <c r="S42" i="21"/>
  <c r="S27" i="21"/>
  <c r="Y44" i="21"/>
  <c r="R43" i="20" s="1"/>
  <c r="Y38" i="21"/>
  <c r="R37" i="20" s="1"/>
  <c r="U23" i="21"/>
  <c r="M22" i="20" s="1"/>
  <c r="S37" i="21"/>
  <c r="Y42" i="21"/>
  <c r="R41" i="20" s="1"/>
  <c r="Y45" i="21"/>
  <c r="R44" i="20" s="1"/>
  <c r="Y34" i="21"/>
  <c r="R33" i="20" s="1"/>
  <c r="Y33" i="21"/>
  <c r="R32" i="20" s="1"/>
  <c r="Y32" i="21"/>
  <c r="R31" i="20" s="1"/>
  <c r="S44" i="21"/>
  <c r="Y30" i="21"/>
  <c r="R29" i="20" s="1"/>
  <c r="S32" i="21"/>
  <c r="Y46" i="21"/>
  <c r="R45" i="20" s="1"/>
  <c r="S43" i="21"/>
  <c r="Y40" i="21"/>
  <c r="R39" i="20" s="1"/>
  <c r="Y29" i="21"/>
  <c r="R28" i="20" s="1"/>
  <c r="Y36" i="21"/>
  <c r="R35" i="20" s="1"/>
  <c r="S33" i="21"/>
  <c r="S46" i="21"/>
  <c r="S30" i="21"/>
  <c r="S29" i="21"/>
  <c r="S28" i="21"/>
  <c r="S36" i="21"/>
  <c r="S34" i="21"/>
  <c r="Y31" i="21"/>
  <c r="R30" i="20" s="1"/>
  <c r="S40" i="21"/>
  <c r="Y35" i="21"/>
  <c r="R34" i="20" s="1"/>
  <c r="T47" i="20" l="1"/>
  <c r="V47" i="20" s="1"/>
  <c r="U24" i="21"/>
  <c r="M23" i="20" s="1"/>
  <c r="G50" i="21"/>
  <c r="Q49" i="21"/>
  <c r="I48" i="20" s="1"/>
  <c r="K48" i="20" s="1"/>
  <c r="T48" i="20" s="1"/>
  <c r="V48" i="20" s="1"/>
  <c r="M67" i="20"/>
  <c r="U42" i="21"/>
  <c r="M41" i="20" s="1"/>
  <c r="M83" i="20"/>
  <c r="U27" i="21"/>
  <c r="M26" i="20" s="1"/>
  <c r="U36" i="21"/>
  <c r="M35" i="20" s="1"/>
  <c r="U33" i="21"/>
  <c r="M32" i="20" s="1"/>
  <c r="U25" i="21"/>
  <c r="M24" i="20" s="1"/>
  <c r="M65" i="20"/>
  <c r="M69" i="20"/>
  <c r="U32" i="21"/>
  <c r="M31" i="20" s="1"/>
  <c r="U30" i="21"/>
  <c r="M29" i="20" s="1"/>
  <c r="U43" i="21"/>
  <c r="M42" i="20" s="1"/>
  <c r="U39" i="21"/>
  <c r="M38" i="20" s="1"/>
  <c r="U35" i="21"/>
  <c r="M34" i="20" s="1"/>
  <c r="U45" i="21"/>
  <c r="M44" i="20" s="1"/>
  <c r="U37" i="21"/>
  <c r="M36" i="20" s="1"/>
  <c r="U46" i="21"/>
  <c r="M45" i="20" s="1"/>
  <c r="U44" i="21"/>
  <c r="M43" i="20" s="1"/>
  <c r="U29" i="21"/>
  <c r="M28" i="20" s="1"/>
  <c r="U28" i="21"/>
  <c r="M27" i="20" s="1"/>
  <c r="U40" i="21"/>
  <c r="M39" i="20" s="1"/>
  <c r="U38" i="21"/>
  <c r="M37" i="20" s="1"/>
  <c r="U34" i="21"/>
  <c r="M33" i="20" s="1"/>
  <c r="G51" i="21" l="1"/>
  <c r="Q50" i="21"/>
  <c r="I49" i="20" s="1"/>
  <c r="K49" i="20" s="1"/>
  <c r="T49" i="20" s="1"/>
  <c r="V49" i="20" s="1"/>
  <c r="P67" i="20"/>
  <c r="G67" i="20"/>
  <c r="P83" i="20"/>
  <c r="P30" i="20"/>
  <c r="P40" i="20"/>
  <c r="G83" i="20"/>
  <c r="P65" i="20"/>
  <c r="G82" i="20"/>
  <c r="G69" i="20"/>
  <c r="G52" i="21" l="1"/>
  <c r="Q51" i="21"/>
  <c r="I50" i="20" s="1"/>
  <c r="K50" i="20" s="1"/>
  <c r="T50" i="20" s="1"/>
  <c r="V50" i="20" s="1"/>
  <c r="P82" i="20"/>
  <c r="K67" i="20"/>
  <c r="T67" i="20" s="1"/>
  <c r="V67" i="20" s="1"/>
  <c r="P69" i="20"/>
  <c r="G40" i="20"/>
  <c r="K83" i="20"/>
  <c r="T83" i="20" s="1"/>
  <c r="V83" i="20" s="1"/>
  <c r="G30" i="20"/>
  <c r="G65" i="20"/>
  <c r="K65" i="20" s="1"/>
  <c r="T65" i="20" s="1"/>
  <c r="V65" i="20" s="1"/>
  <c r="P81" i="20"/>
  <c r="G81" i="20"/>
  <c r="G22" i="20"/>
  <c r="K69" i="20"/>
  <c r="G63" i="20"/>
  <c r="G77" i="20"/>
  <c r="G86" i="20"/>
  <c r="G79" i="20"/>
  <c r="G71" i="20"/>
  <c r="G64" i="20"/>
  <c r="G78" i="20"/>
  <c r="G75" i="20"/>
  <c r="G76" i="20"/>
  <c r="G84" i="20"/>
  <c r="G68" i="20"/>
  <c r="G73" i="20"/>
  <c r="G66" i="20"/>
  <c r="K82" i="20"/>
  <c r="G85" i="20"/>
  <c r="G80" i="20"/>
  <c r="G70" i="20"/>
  <c r="G72" i="20"/>
  <c r="G74" i="20"/>
  <c r="P25" i="20"/>
  <c r="P80" i="20"/>
  <c r="P24" i="20"/>
  <c r="P66" i="20"/>
  <c r="G24" i="20"/>
  <c r="G25" i="20"/>
  <c r="P37" i="20"/>
  <c r="P38" i="20"/>
  <c r="P26" i="20"/>
  <c r="P77" i="20"/>
  <c r="P63" i="20"/>
  <c r="P39" i="20"/>
  <c r="P68" i="20"/>
  <c r="P41" i="20"/>
  <c r="P86" i="20"/>
  <c r="P71" i="20"/>
  <c r="P78" i="20"/>
  <c r="P73" i="20"/>
  <c r="G26" i="20"/>
  <c r="K44" i="20"/>
  <c r="G36" i="20"/>
  <c r="P42" i="20"/>
  <c r="P32" i="20"/>
  <c r="P29" i="20"/>
  <c r="G43" i="20"/>
  <c r="P79" i="20"/>
  <c r="P76" i="20"/>
  <c r="P36" i="20"/>
  <c r="G42" i="20"/>
  <c r="G29" i="20"/>
  <c r="P64" i="20"/>
  <c r="P75" i="20"/>
  <c r="G31" i="20"/>
  <c r="G38" i="20"/>
  <c r="P31" i="20"/>
  <c r="P72" i="20"/>
  <c r="G35" i="20"/>
  <c r="P27" i="20"/>
  <c r="P35" i="20"/>
  <c r="P84" i="20"/>
  <c r="G41" i="20"/>
  <c r="G27" i="20"/>
  <c r="P44" i="20"/>
  <c r="P22" i="20"/>
  <c r="G32" i="20"/>
  <c r="G28" i="20"/>
  <c r="G37" i="20"/>
  <c r="P43" i="20"/>
  <c r="P70" i="20"/>
  <c r="K45" i="20"/>
  <c r="P23" i="20"/>
  <c r="P34" i="20"/>
  <c r="P45" i="20"/>
  <c r="G23" i="20"/>
  <c r="P74" i="20"/>
  <c r="G34" i="20"/>
  <c r="P33" i="20"/>
  <c r="G33" i="20"/>
  <c r="G39" i="20"/>
  <c r="P85" i="20"/>
  <c r="P28" i="20"/>
  <c r="G53" i="21" l="1"/>
  <c r="Q52" i="21"/>
  <c r="I51" i="20" s="1"/>
  <c r="K51" i="20" s="1"/>
  <c r="T51" i="20" s="1"/>
  <c r="V51" i="20" s="1"/>
  <c r="T69" i="20"/>
  <c r="V69" i="20" s="1"/>
  <c r="T82" i="20"/>
  <c r="V82" i="20" s="1"/>
  <c r="K40" i="20"/>
  <c r="T40" i="20" s="1"/>
  <c r="V40" i="20" s="1"/>
  <c r="K81" i="20"/>
  <c r="T81" i="20" s="1"/>
  <c r="V81" i="20" s="1"/>
  <c r="K30" i="20"/>
  <c r="T30" i="20" s="1"/>
  <c r="V30" i="20" s="1"/>
  <c r="K63" i="20"/>
  <c r="T63" i="20" s="1"/>
  <c r="V63" i="20" s="1"/>
  <c r="K66" i="20"/>
  <c r="T66" i="20" s="1"/>
  <c r="V66" i="20" s="1"/>
  <c r="K78" i="20"/>
  <c r="T78" i="20" s="1"/>
  <c r="V78" i="20" s="1"/>
  <c r="K86" i="20"/>
  <c r="T86" i="20" s="1"/>
  <c r="V86" i="20" s="1"/>
  <c r="K71" i="20"/>
  <c r="T71" i="20" s="1"/>
  <c r="V71" i="20" s="1"/>
  <c r="K75" i="20"/>
  <c r="T75" i="20" s="1"/>
  <c r="V75" i="20" s="1"/>
  <c r="K84" i="20"/>
  <c r="T84" i="20" s="1"/>
  <c r="V84" i="20" s="1"/>
  <c r="K74" i="20"/>
  <c r="T74" i="20" s="1"/>
  <c r="V74" i="20" s="1"/>
  <c r="K64" i="20"/>
  <c r="T64" i="20" s="1"/>
  <c r="V64" i="20" s="1"/>
  <c r="K77" i="20"/>
  <c r="T77" i="20" s="1"/>
  <c r="V77" i="20" s="1"/>
  <c r="K39" i="20"/>
  <c r="T39" i="20" s="1"/>
  <c r="V39" i="20" s="1"/>
  <c r="K68" i="20"/>
  <c r="T68" i="20" s="1"/>
  <c r="V68" i="20" s="1"/>
  <c r="K79" i="20"/>
  <c r="T79" i="20" s="1"/>
  <c r="V79" i="20" s="1"/>
  <c r="K76" i="20"/>
  <c r="T76" i="20" s="1"/>
  <c r="V76" i="20" s="1"/>
  <c r="K85" i="20"/>
  <c r="T85" i="20" s="1"/>
  <c r="V85" i="20" s="1"/>
  <c r="K72" i="20"/>
  <c r="T72" i="20" s="1"/>
  <c r="V72" i="20" s="1"/>
  <c r="K73" i="20"/>
  <c r="T73" i="20" s="1"/>
  <c r="V73" i="20" s="1"/>
  <c r="K70" i="20"/>
  <c r="T70" i="20" s="1"/>
  <c r="V70" i="20" s="1"/>
  <c r="K80" i="20"/>
  <c r="T80" i="20" s="1"/>
  <c r="V80" i="20" s="1"/>
  <c r="K24" i="20"/>
  <c r="T24" i="20" s="1"/>
  <c r="V24" i="20" s="1"/>
  <c r="K33" i="20"/>
  <c r="T33" i="20" s="1"/>
  <c r="V33" i="20" s="1"/>
  <c r="K31" i="20"/>
  <c r="T31" i="20" s="1"/>
  <c r="V31" i="20" s="1"/>
  <c r="K37" i="20"/>
  <c r="T37" i="20" s="1"/>
  <c r="V37" i="20" s="1"/>
  <c r="K36" i="20"/>
  <c r="T36" i="20" s="1"/>
  <c r="V36" i="20" s="1"/>
  <c r="K25" i="20"/>
  <c r="T25" i="20" s="1"/>
  <c r="V25" i="20" s="1"/>
  <c r="K38" i="20"/>
  <c r="T38" i="20" s="1"/>
  <c r="V38" i="20" s="1"/>
  <c r="K22" i="20"/>
  <c r="T22" i="20" s="1"/>
  <c r="V22" i="20" s="1"/>
  <c r="K23" i="20"/>
  <c r="T23" i="20" s="1"/>
  <c r="V23" i="20" s="1"/>
  <c r="K32" i="20"/>
  <c r="T32" i="20" s="1"/>
  <c r="V32" i="20" s="1"/>
  <c r="K27" i="20"/>
  <c r="T27" i="20" s="1"/>
  <c r="V27" i="20" s="1"/>
  <c r="K29" i="20"/>
  <c r="T29" i="20" s="1"/>
  <c r="V29" i="20" s="1"/>
  <c r="K43" i="20"/>
  <c r="T43" i="20" s="1"/>
  <c r="V43" i="20" s="1"/>
  <c r="K41" i="20"/>
  <c r="T41" i="20" s="1"/>
  <c r="V41" i="20" s="1"/>
  <c r="K28" i="20"/>
  <c r="T28" i="20" s="1"/>
  <c r="V28" i="20" s="1"/>
  <c r="T44" i="20"/>
  <c r="V44" i="20" s="1"/>
  <c r="K26" i="20"/>
  <c r="T26" i="20" s="1"/>
  <c r="V26" i="20" s="1"/>
  <c r="K34" i="20"/>
  <c r="T34" i="20" s="1"/>
  <c r="V34" i="20" s="1"/>
  <c r="T45" i="20"/>
  <c r="V45" i="20" s="1"/>
  <c r="K35" i="20"/>
  <c r="T35" i="20" s="1"/>
  <c r="V35" i="20" s="1"/>
  <c r="K42" i="20"/>
  <c r="T42" i="20" s="1"/>
  <c r="V42" i="20" s="1"/>
  <c r="V20" i="20" l="1"/>
  <c r="V61" i="20"/>
  <c r="P9" i="20" s="1"/>
  <c r="G54" i="21"/>
  <c r="Q53" i="21"/>
  <c r="I52" i="20" s="1"/>
  <c r="K52" i="20" s="1"/>
  <c r="T52" i="20" s="1"/>
  <c r="V52" i="20" s="1"/>
  <c r="G55" i="21" l="1"/>
  <c r="Q54" i="21"/>
  <c r="I53" i="20" s="1"/>
  <c r="K53" i="20" s="1"/>
  <c r="T53" i="20" s="1"/>
  <c r="V53" i="20" s="1"/>
  <c r="L58" i="31"/>
  <c r="L17" i="31" s="1"/>
  <c r="M9" i="20"/>
  <c r="T9" i="20" s="1"/>
  <c r="I58" i="31"/>
  <c r="I17" i="31" s="1"/>
  <c r="G56" i="21" l="1"/>
  <c r="Q56" i="21" s="1"/>
  <c r="I55" i="20" s="1"/>
  <c r="K55" i="20" s="1"/>
  <c r="T55" i="20" s="1"/>
  <c r="V55" i="20" s="1"/>
  <c r="Q55" i="21"/>
  <c r="I54" i="20" s="1"/>
  <c r="K54" i="20" s="1"/>
  <c r="T54" i="20" s="1"/>
  <c r="V54" i="20" s="1"/>
  <c r="O58" i="31"/>
  <c r="V58" i="31" l="1"/>
  <c r="V17" i="31" s="1"/>
  <c r="O1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P12" authorId="0" shapeId="0" xr:uid="{B52B66EA-DF53-49E2-B442-2F5C3AB6C5DA}">
      <text>
        <r>
          <rPr>
            <b/>
            <sz val="9"/>
            <color indexed="81"/>
            <rFont val="Segoe UI"/>
            <family val="2"/>
          </rPr>
          <t xml:space="preserve">Im Eingabeblatt ausgewählter Ansatz </t>
        </r>
        <r>
          <rPr>
            <sz val="9"/>
            <color indexed="81"/>
            <rFont val="Segoe UI"/>
            <family val="2"/>
          </rPr>
          <t xml:space="preserve">
</t>
        </r>
      </text>
    </comment>
    <comment ref="AK12" authorId="0" shapeId="0" xr:uid="{6BAE8E9F-AF05-43DC-B34E-72A5DEC5D67B}">
      <text>
        <r>
          <rPr>
            <b/>
            <sz val="9"/>
            <color indexed="81"/>
            <rFont val="Segoe UI"/>
            <family val="2"/>
          </rPr>
          <t xml:space="preserve">Im Eingabeblatt ausgewählter Ansatz </t>
        </r>
        <r>
          <rPr>
            <sz val="9"/>
            <color indexed="81"/>
            <rFont val="Segoe UI"/>
            <family val="2"/>
          </rPr>
          <t xml:space="preserve">
</t>
        </r>
      </text>
    </comment>
    <comment ref="D21" authorId="0" shapeId="0" xr:uid="{96CB5FCE-3377-4349-B49C-B0FADB6183FD}">
      <text>
        <r>
          <rPr>
            <b/>
            <sz val="9"/>
            <color indexed="81"/>
            <rFont val="Segoe UI"/>
            <family val="2"/>
          </rPr>
          <t>Undiskontiert</t>
        </r>
        <r>
          <rPr>
            <sz val="9"/>
            <color indexed="81"/>
            <rFont val="Segoe UI"/>
            <family val="2"/>
          </rPr>
          <t xml:space="preserve">
</t>
        </r>
      </text>
    </comment>
  </commentList>
</comments>
</file>

<file path=xl/sharedStrings.xml><?xml version="1.0" encoding="utf-8"?>
<sst xmlns="http://schemas.openxmlformats.org/spreadsheetml/2006/main" count="1145" uniqueCount="536">
  <si>
    <t>Berechnung der Finanzierungslücke - Tatsächliches Szenario</t>
  </si>
  <si>
    <t>Zellen enthalten integrierte Formeln und Verknüpfungen - nicht ändern</t>
  </si>
  <si>
    <t>LEGENDE</t>
  </si>
  <si>
    <t>Zellen enthalten integrierte Formeln, können aber geändert werden</t>
  </si>
  <si>
    <t>Zellen benötigen Eingabedaten</t>
  </si>
  <si>
    <t>WACC (gewichteter durchschnittlicher Kapitalkostensatz)</t>
  </si>
  <si>
    <t>Allgemeine Angaben</t>
  </si>
  <si>
    <t>Berechnung Barwert des tatsächlichen Szenarios</t>
  </si>
  <si>
    <t>Gesamt</t>
  </si>
  <si>
    <t>Gesamtkosten</t>
  </si>
  <si>
    <t>Gesamteinnahmen</t>
  </si>
  <si>
    <t>Kosten (in Euro)</t>
  </si>
  <si>
    <t>Verkäufe / Einnahmen (in Euro)</t>
  </si>
  <si>
    <t>Finanzierung (in Euro)</t>
  </si>
  <si>
    <t>Darlehen / Kredite</t>
  </si>
  <si>
    <t>→ davon staatliche Beihilfe</t>
  </si>
  <si>
    <t>Steuersatz</t>
  </si>
  <si>
    <t>KATEGORIE VORHABEN</t>
  </si>
  <si>
    <t>Eigenkapital</t>
  </si>
  <si>
    <t>Cash-Flows</t>
  </si>
  <si>
    <t>Summe der diskontierten Cash-Flows</t>
  </si>
  <si>
    <t>Jahr der Inbetriebnahme</t>
  </si>
  <si>
    <t>Kapitalwert des kontrafaktischen Szenarios</t>
  </si>
  <si>
    <t xml:space="preserve">Berechnung der Finanzierungslücke für den Bau und die Modernisierung von leitungsgebundenen Infrastrukturen </t>
  </si>
  <si>
    <t>Antragsteller:</t>
  </si>
  <si>
    <t xml:space="preserve">Datum: </t>
  </si>
  <si>
    <t>Effektive Verzinsung des Fremdkapitals (in Prozent)</t>
  </si>
  <si>
    <t>Fremdkapital</t>
  </si>
  <si>
    <r>
      <t>r</t>
    </r>
    <r>
      <rPr>
        <vertAlign val="subscript"/>
        <sz val="11"/>
        <color theme="1"/>
        <rFont val="Calibri"/>
        <family val="2"/>
        <scheme val="minor"/>
      </rPr>
      <t>EK</t>
    </r>
  </si>
  <si>
    <r>
      <t>r</t>
    </r>
    <r>
      <rPr>
        <vertAlign val="subscript"/>
        <sz val="11"/>
        <color theme="1"/>
        <rFont val="Calibri"/>
        <family val="2"/>
        <scheme val="minor"/>
      </rPr>
      <t>FK</t>
    </r>
  </si>
  <si>
    <t>Kategorie</t>
  </si>
  <si>
    <t>Allgemein</t>
  </si>
  <si>
    <t xml:space="preserve">Zusammenfassung Berechnung der Finanzierungslücke </t>
  </si>
  <si>
    <t>Finanzierungslücke</t>
  </si>
  <si>
    <t>Betrag in EUR</t>
  </si>
  <si>
    <t>Wichtigste Parameter</t>
  </si>
  <si>
    <t>Summe Kosten</t>
  </si>
  <si>
    <t>Summe Einnahmen</t>
  </si>
  <si>
    <t>Summe Cash-flows</t>
  </si>
  <si>
    <t>WACC</t>
  </si>
  <si>
    <t>Projekt:</t>
  </si>
  <si>
    <t>c) Kosten für den Erwerb/Bau von Infrastruktur, Gebäuden und Grundstücken</t>
  </si>
  <si>
    <t>Summe max. förderfähige Kosten</t>
  </si>
  <si>
    <t>Betrag der Förderung</t>
  </si>
  <si>
    <t>Kontrafaktisches Szenario</t>
  </si>
  <si>
    <t xml:space="preserve">AfA </t>
  </si>
  <si>
    <r>
      <t>Zinssatz r</t>
    </r>
    <r>
      <rPr>
        <b/>
        <vertAlign val="subscript"/>
        <sz val="11"/>
        <color theme="1"/>
        <rFont val="Calibri"/>
        <family val="2"/>
        <scheme val="minor"/>
      </rPr>
      <t>EK</t>
    </r>
  </si>
  <si>
    <t>Diese Vorlage ist für Projekte bestimmt, die nach der Allgemeinen Freistellungsverordnung (AGVO) gemäß den Art. 43, 46 und 48 gefördert werden.
Art. 43 AGVO: Betriebsbeihilfen zur Förderung von erneuerbaren Energien und erneuerbarem Wasserstoff im Rahmen von kleinen Vorhaben und von Erneuerbare-Energie-Gemeinschaften
Art. 46 AGVO: Investitionsbeihilfen für energieeffiziente Fernwärme und/oder Fernkälte
Art. 48 AGVO: Investitionsbeihilfen für Energieinfrastrukturen</t>
  </si>
  <si>
    <t>Höchstzulässiger Fördersatz (Beihilfeintensität)</t>
  </si>
  <si>
    <t>Der Kalkulationszinssatz basiert auf den geschätzten gewichteten durchschnittlichen Kapitalkosten (WACC) und berücksichtigt Wagnis und Gewinn für das eingesetzte Eigenkapital.</t>
  </si>
  <si>
    <t>Hinweise zur Anwendung</t>
  </si>
  <si>
    <t xml:space="preserve">sonstige Zuschüsse </t>
  </si>
  <si>
    <t>Kassenbestand</t>
  </si>
  <si>
    <t>Sonstige staatliche Beihilfen</t>
  </si>
  <si>
    <t>Summe sonstige staatliche Beihilfen</t>
  </si>
  <si>
    <r>
      <t>r</t>
    </r>
    <r>
      <rPr>
        <b/>
        <vertAlign val="subscript"/>
        <sz val="11"/>
        <color theme="1"/>
        <rFont val="Calibri"/>
        <family val="2"/>
        <scheme val="minor"/>
      </rPr>
      <t>EK-Altanlagen</t>
    </r>
  </si>
  <si>
    <t>Tatsächl. SZ</t>
  </si>
  <si>
    <t>Kontraf. SZ</t>
  </si>
  <si>
    <t>Restwert des Anlagevermögens am Ende des Betrachtungszeitraums</t>
  </si>
  <si>
    <t xml:space="preserve">Die Finanzierungslücke entspricht den Nettomehrkosten eines förderfähigen Vorhabens (tatsächliches Szenario) gegenüber einem alternativen Szenario (kontrafaktisches Szenario), das der Antragsteller aller Wahrscheinlichkeit nach ohne Beihilfe durchführen würde. Für beide Szenarien wird die Differenz zwischen den erwirtschafteten Einnahmen und den Kosten (einschließlich Investitionen und Betrieb) über die gesamte Lebensdauer des Vorhabens ermittelt. Durch Abzinsung dieser künftigen Zahlungsströme mit den geschätzten gewichteten durchschnittlichen Kapitalkosten (weighted average cost of capital –  WACC) wird der Kapitalwert (net present value - NPV) zum Zeitpunkt der Antragstellung errechnet. Die Finanzierungslücke ergibt sich aus der Differenz zwischen den Kapitalwerten des Kontrafaktischen und des tatsächlichen Szenarios.  </t>
  </si>
  <si>
    <t>AGVO-Art.</t>
  </si>
  <si>
    <t>Fördersatz</t>
  </si>
  <si>
    <t>Infrastruktur Wasserstoff (Art. 48 AGVO)</t>
  </si>
  <si>
    <t>Erzeugungsanlagen und Speicher für Fernwärme/Fernkälte (Art. 46 AGVO)</t>
  </si>
  <si>
    <t>Verteilnetz für Fernwärme/Fernkälte (Art. 46 AGVO)</t>
  </si>
  <si>
    <t>Infrastruktur Strom (Art. 48 AGVO)</t>
  </si>
  <si>
    <t>Förderung erneuerbare Energien/Wasserstoff, kleine Vorhaben und Erneuerbare-Energie-Gemeinschaften (Art. 43 AGVO)</t>
  </si>
  <si>
    <t>a) Investitionen in materielle Vermögenswerte</t>
  </si>
  <si>
    <t>b) Investitionen in immaterielle Vermögenswerte</t>
  </si>
  <si>
    <t>d) Kosten Sachverständigen-, Planungs-, Beratungsleistungen</t>
  </si>
  <si>
    <t>Zahlungsströme (Cash-Flows, in Euro)</t>
  </si>
  <si>
    <t xml:space="preserve">   davon förderfähige Kosten (ohne indirekte Ausgaben)</t>
  </si>
  <si>
    <t>Diskontierte (abgezinste) Cash-Flows</t>
  </si>
  <si>
    <t>Kapitalwert des tatsächlichen Szenarios (Deckungslücke)</t>
  </si>
  <si>
    <t>WACC für Altanlagen</t>
  </si>
  <si>
    <t>Kontraf. SZ Altanlagen</t>
  </si>
  <si>
    <t>Letztes Betrachtungsjahr (aus "Tatsächliches Szenario")</t>
  </si>
  <si>
    <t>Betrachtungsjahr (aus "Tatsächliches Szenario")</t>
  </si>
  <si>
    <t>Neuinvestition</t>
  </si>
  <si>
    <t>Tatsächliches Szenario</t>
  </si>
  <si>
    <t>Bei (befristetem) Weiterbetrieb Altanlage: Jahr der Neuinvestition</t>
  </si>
  <si>
    <t>Nummer der Vorhabenskategorie (aus "Deckblatt")</t>
  </si>
  <si>
    <t>Letztes Betrachtungsjahr (entspricht letztem Jahr der Abschreibung)</t>
  </si>
  <si>
    <t>Nebenrechnung (wird evtl. für den Antragsteller ausgeblendet)</t>
  </si>
  <si>
    <t xml:space="preserve">Finanzierungslücke </t>
  </si>
  <si>
    <t>Betrachtungsjahr (Basisjahr, Jahr der Antragstellung)</t>
  </si>
  <si>
    <t>Förderfähige Kosten:</t>
  </si>
  <si>
    <t>Nichtförderfähige Kosten:</t>
  </si>
  <si>
    <t>e) Eigenleistungen</t>
  </si>
  <si>
    <t>f) Kosten für Betrieb und Instandhaltung</t>
  </si>
  <si>
    <t xml:space="preserve">g) Personal-/Verwaltungskosten </t>
  </si>
  <si>
    <t>h) Sonstige Kosten</t>
  </si>
  <si>
    <t>Minimum Kassenbestand</t>
  </si>
  <si>
    <t>Förderbetrag deckt Minimum Kassenbestand</t>
  </si>
  <si>
    <t>Kapitalwert des tatsächlichen Szenarios</t>
  </si>
  <si>
    <t>Kategorie (Nummer der Vorhabenskategorie siehe Tabelle rechts):</t>
  </si>
  <si>
    <t>Höchstzulässiger Fördersatz laut Förderrichtlinie (in Prozent)</t>
  </si>
  <si>
    <t>e) Indirekte Ausgaben pauschal 7% (Projektkoordinierung und-betreuung)</t>
  </si>
  <si>
    <t>f) Eigenleistungen</t>
  </si>
  <si>
    <t>g) Kosten für den Erwerb/Bau von Infrastruktur, Gebäuden und Grundstücken</t>
  </si>
  <si>
    <t>h) Kosten für Betrieb und Instandsetzung</t>
  </si>
  <si>
    <t xml:space="preserve">i) Personal-/Verwaltungskosten </t>
  </si>
  <si>
    <t>j) Sonstige Kosten</t>
  </si>
  <si>
    <t>Anteil Finanzierungslücke an max. förderfähigen Kosten</t>
  </si>
  <si>
    <t>a) Absatzmenge</t>
  </si>
  <si>
    <t xml:space="preserve">     Preis pro Einheit</t>
  </si>
  <si>
    <t>b) Einnahmen des Projektes</t>
  </si>
  <si>
    <t>c) Sonstige Einnahmen</t>
  </si>
  <si>
    <t>Version: 1/2023 SMEKUL</t>
  </si>
  <si>
    <t>Wirtschaftliche Lebensdauer (Abschreibungsfrist)</t>
  </si>
  <si>
    <t>Für das kontrafaktische Szenario sind folgende Varianten möglich:
1)   es gibt kein alternatives Szenario
2)   die bestehenden Anlagen werden weiterbetrieben, die Investition wird zu einem späteren Zeitpunkt getätigt
3)   es gibt eine alternative, weniger umweltfreundliche Neuinvestition ohne Förderung
Die Wahl des kontrafaktischen Szenarios ist in der Vorhabensbeschreibung ausführlich zu begründen.</t>
  </si>
  <si>
    <t>Der zu betrachtende Zeitraum für die Ermittlung der Finanzierungslücke orientiert sich an der wirtschaftlichen Lebensdauer. Die EU erkennt diesbezüglich die in Deutschland geltenden steuerlichen Abschreibungsfristen als Berechnungsgrundlage an. Positive oder negative Abweichungen von den vorgegebenen Abschreibungsfristen sind in der Vorhabensbeschreibung ausführlich zu begründen.</t>
  </si>
  <si>
    <r>
      <t xml:space="preserve">Informationen/Eingaben sind in die die GRAU markierten Zellen einzutragen. ROT markierte Zellen enthalten integrierte Formeln, die vom Antragsteller geändert werden können. Eingebaute Formeln und Verknüpfungen sind GELB hervorgehoben. </t>
    </r>
    <r>
      <rPr>
        <b/>
        <sz val="11"/>
        <color rgb="FFFF0000"/>
        <rFont val="Calibri"/>
        <family val="2"/>
        <scheme val="minor"/>
      </rPr>
      <t>Gelbe Zellen sind gesperrt und können nicht geändert werden</t>
    </r>
    <r>
      <rPr>
        <sz val="11"/>
        <color theme="1"/>
        <rFont val="Calibri"/>
        <family val="2"/>
        <scheme val="minor"/>
      </rPr>
      <t>.</t>
    </r>
  </si>
  <si>
    <t>Zur Ermittlung der Finanzierungslücke werden förderfähige und nicht förderfähige Kostenpositionen einbezogen, wie z.B. Personalkosten und sämtliche für den Betrieb der Anlage erforderliche Kosten, die von der Förderung ausgenommen sind.  Somit ergibt sich eine Differenz zwischen den Gesamtkosten des Vorhabens und den förderfähigen Gesamtkosten. Für die Ermittlung des Förderbetrags werden beide Werte herangezogen und davon das Minimum gewählt.
Die Kostenpositionen sind zusammengefasst. Die Auflistung einzelner Kosten erfolgt separat in der Vorhabensbeschreibung.</t>
  </si>
  <si>
    <t xml:space="preserve">Für die Ermittlung der Gesamtkosten werden alle Kosten für das Vorhaben vor Abzug von Steuern und sonstigen Abgaben herangezogen. Auf die Kosten erhobene erstattungsfähige Mehrwertsteuer und die Abschreibungen werden nicht berücksichtigt. </t>
  </si>
  <si>
    <t xml:space="preserve">Infrastruktur Gas, außer Wasserstoff (Art. 48 AGVO) </t>
  </si>
  <si>
    <t>Ausblenden</t>
  </si>
  <si>
    <t>Hinweise/ Anmerkungen</t>
  </si>
  <si>
    <t>Dropdownfelder</t>
  </si>
  <si>
    <t>Alle Kosten-/Preisangaben netto.</t>
  </si>
  <si>
    <t>Instandhaltungskosten</t>
  </si>
  <si>
    <t>Betriebskosten</t>
  </si>
  <si>
    <t>% der Investition</t>
  </si>
  <si>
    <t>% der Erlöse</t>
  </si>
  <si>
    <t>Bitte auswählen</t>
  </si>
  <si>
    <t xml:space="preserve">Euro pauschal </t>
  </si>
  <si>
    <t>KESSEL_Erdgas</t>
  </si>
  <si>
    <t>KESSEL_Biogas</t>
  </si>
  <si>
    <t>KESSEL_Holz/Pellet/Stroh</t>
  </si>
  <si>
    <t>BHKW_Erdgas</t>
  </si>
  <si>
    <t>Jahr 1</t>
  </si>
  <si>
    <t>BHKW_Biogas</t>
  </si>
  <si>
    <t>Jahr 2</t>
  </si>
  <si>
    <t>BHKW_Biomethan</t>
  </si>
  <si>
    <t>Jahr 3</t>
  </si>
  <si>
    <t>Jahr 4</t>
  </si>
  <si>
    <t>WÄRMEPUMPE_Sole</t>
  </si>
  <si>
    <t>Jahr 5</t>
  </si>
  <si>
    <t>WÄRMEPUMPE_Luft</t>
  </si>
  <si>
    <t>Jahr 6</t>
  </si>
  <si>
    <t>WÄRMEPUMPE_Erdgas</t>
  </si>
  <si>
    <t>Jahr 7</t>
  </si>
  <si>
    <t>WÄRMEPUMPE_Biogas</t>
  </si>
  <si>
    <t>Jahr 8</t>
  </si>
  <si>
    <t>WÄRMEPUMPE_Biomethan</t>
  </si>
  <si>
    <t>Jahr 9</t>
  </si>
  <si>
    <t>SOLAR_Kollektor</t>
  </si>
  <si>
    <t>Jahr 10</t>
  </si>
  <si>
    <t>P2H_Strom</t>
  </si>
  <si>
    <t>Jahr 11</t>
  </si>
  <si>
    <t>Jahr 12</t>
  </si>
  <si>
    <t>Jahr 13</t>
  </si>
  <si>
    <t>Jahr 14</t>
  </si>
  <si>
    <t>Jahr 15</t>
  </si>
  <si>
    <t>Jahr 16</t>
  </si>
  <si>
    <t>Jahr 17</t>
  </si>
  <si>
    <t>Jahr 18</t>
  </si>
  <si>
    <t>Jahr 19</t>
  </si>
  <si>
    <t>Jahr 20</t>
  </si>
  <si>
    <t>[ Euro/MWh]</t>
  </si>
  <si>
    <t>Risiken bitte durch vorsichtige Prognosen berücksichtigen!</t>
  </si>
  <si>
    <t>Kosten</t>
  </si>
  <si>
    <t>Erdgas</t>
  </si>
  <si>
    <t>Biogas</t>
  </si>
  <si>
    <t>Heizöl</t>
  </si>
  <si>
    <t>Holz</t>
  </si>
  <si>
    <t>Strom</t>
  </si>
  <si>
    <t>Datenzusammenstellungen und Ergänzende Eingaben</t>
  </si>
  <si>
    <t>Zusätzliche Eingaben</t>
  </si>
  <si>
    <t>Auswahl</t>
  </si>
  <si>
    <t>zugeordneter Brennstoff</t>
  </si>
  <si>
    <t>KWK-Schalter</t>
  </si>
  <si>
    <t>KESSEL_Biomethan</t>
  </si>
  <si>
    <t>Biomethan</t>
  </si>
  <si>
    <t>Sonnenenergie</t>
  </si>
  <si>
    <t>Umrechnungsfaktor in Heizwert (Hi) DIN 18599-1 AH B</t>
  </si>
  <si>
    <t>HS/Hi</t>
  </si>
  <si>
    <t>Tabelle Ausblenden</t>
  </si>
  <si>
    <t>BTU Cottbus-Senftenberg</t>
  </si>
  <si>
    <t>Systemvoraussetzungen</t>
  </si>
  <si>
    <t>Software</t>
  </si>
  <si>
    <t>Betriebssystem</t>
  </si>
  <si>
    <t>empfohlen wird Windows 10 oder Neuer</t>
  </si>
  <si>
    <t>Änderungsprotokoll</t>
  </si>
  <si>
    <t>Sächsisches Staatsministerium für Energie, Klimaschutz, Umwelt und Landwirtschaft</t>
  </si>
  <si>
    <t>Referat 62 Förderung Energie und Klimaschutz</t>
  </si>
  <si>
    <t>Wilhelm-Buck-Straße 4 | 01097 Dresden</t>
  </si>
  <si>
    <t>Platz der Deutschen Einheit 1 | 03046 Cottbus</t>
  </si>
  <si>
    <t>Fachgebiet Infrastruktur- und Mobilitätsplanung</t>
  </si>
  <si>
    <t>ABLAGE</t>
  </si>
  <si>
    <t>EXTERNer Wärmebezug</t>
  </si>
  <si>
    <t>Wärme</t>
  </si>
  <si>
    <t>KÄLTE_aus_Kompression</t>
  </si>
  <si>
    <t>KÄLTE_aus_Ad-/Absorbtion</t>
  </si>
  <si>
    <t>Bitte wählen Sie den Investitionsgegenstand:</t>
  </si>
  <si>
    <t>nein</t>
  </si>
  <si>
    <t>ja</t>
  </si>
  <si>
    <t>Allgemeine Daten</t>
  </si>
  <si>
    <t>Erstes Jahr der Betrachtung</t>
  </si>
  <si>
    <t>Bezeichnung des antragstellenden Unternehmens:</t>
  </si>
  <si>
    <t>Stadtwerke Musterhausen</t>
  </si>
  <si>
    <t>Projektkurztitel:</t>
  </si>
  <si>
    <t>Eingabe 1: Angaben zum Antragsteller und zum Projekt</t>
  </si>
  <si>
    <t>A.</t>
  </si>
  <si>
    <t>B.</t>
  </si>
  <si>
    <t>C.</t>
  </si>
  <si>
    <t>immaterielle</t>
  </si>
  <si>
    <t>Vermögenswerte</t>
  </si>
  <si>
    <t>leistungen</t>
  </si>
  <si>
    <t>Technische</t>
  </si>
  <si>
    <t>Anlagen</t>
  </si>
  <si>
    <t xml:space="preserve">Sachverständigen-, </t>
  </si>
  <si>
    <t>Alle Kosten-/Preisangaben in Euro netto.</t>
  </si>
  <si>
    <t>Summe</t>
  </si>
  <si>
    <t>A. Weiterbetrieb der Bestandslösung</t>
  </si>
  <si>
    <t>Gebäude &amp;</t>
  </si>
  <si>
    <t>Planungs-, Beratg.-</t>
  </si>
  <si>
    <t xml:space="preserve">Für die Abzinsung der jährlichen Kapitalströme werden die gewichteten durchschnittlichen Kapitalkosten (WACC) herangezogen. </t>
  </si>
  <si>
    <t>Ideen</t>
  </si>
  <si>
    <t>Checkliste integrieren</t>
  </si>
  <si>
    <t>Bitte wählen Sie im ersten Schritt den Investitionsgegenstand. Alle relevanten Eingabefelder werden in den Folgetabellen sichtbar.</t>
  </si>
  <si>
    <t>Der Restwert entspricht dem Zeitwert des Anlagevermögens am Ende der Nutzungsdauer. Dieser ist für Wirtschaftsgüter zu ermitteln, deren Nutzungsdauer wesentlich von der Nutzungsdauer des Gesamtvorhabens abweicht. Dazu zählen zum Beispiel Gebäude und Grundstücke.</t>
  </si>
  <si>
    <t>Der Restwert beträgt</t>
  </si>
  <si>
    <t>aus der Berechnung im Arbeitsblatt xxxx übernommen werden.</t>
  </si>
  <si>
    <t>händisch eingetragen werden</t>
  </si>
  <si>
    <t>Investition</t>
  </si>
  <si>
    <t>Erlöse</t>
  </si>
  <si>
    <t>"+/-"</t>
  </si>
  <si>
    <t>Ergebnis</t>
  </si>
  <si>
    <t>Barwert</t>
  </si>
  <si>
    <t>Jahr</t>
  </si>
  <si>
    <t>Instand-
haltung</t>
  </si>
  <si>
    <t xml:space="preserve">Summe </t>
  </si>
  <si>
    <t>Sonst. 
Einnahmen</t>
  </si>
  <si>
    <t>Barwert der Summe</t>
  </si>
  <si>
    <t>allgemein</t>
  </si>
  <si>
    <t>Basisszenario</t>
  </si>
  <si>
    <t>Alternatives Szenario</t>
  </si>
  <si>
    <t>Kosten im Betrieb</t>
  </si>
  <si>
    <t>Restwert</t>
  </si>
  <si>
    <t>Kapitalwert</t>
  </si>
  <si>
    <t>Zusammenfassung</t>
  </si>
  <si>
    <t>Allgemeine BK</t>
  </si>
  <si>
    <t>Mischpreis</t>
  </si>
  <si>
    <t>Einnahmen</t>
  </si>
  <si>
    <t>unter</t>
  </si>
  <si>
    <t xml:space="preserve"> Berücksichtigung</t>
  </si>
  <si>
    <t>der Zeitangabe:</t>
  </si>
  <si>
    <t xml:space="preserve">Jahr </t>
  </si>
  <si>
    <t xml:space="preserve">[Euro/a] </t>
  </si>
  <si>
    <t>Alle Angaben in Euro</t>
  </si>
  <si>
    <t>Berechnung der Finanzierungslücke nach AGVO</t>
  </si>
  <si>
    <t>Höchstzulässiger Fördersatz laut Förderrichtlinie (in Prozent):</t>
  </si>
  <si>
    <t>Entnahme</t>
  </si>
  <si>
    <t>kumuliert</t>
  </si>
  <si>
    <t>Zu-/Abnahme</t>
  </si>
  <si>
    <t>Relevant sind die zur Deckung der Netzkosten herangezogenen Mengen, kumuliert über den zu betrachtenden Netzbereich.</t>
  </si>
  <si>
    <t>Abschließend prüfen: Welche dieser Informationen ist wirklich wichtig und Gegenstand der Bewertung??</t>
  </si>
  <si>
    <t>Eingabe 3: Restwert am Ende der Nutzungsdauer</t>
  </si>
  <si>
    <t>Eingabe 1: Kosten für die Anschaffung der Anlagen und Herstellung der Funktion | Investitionskosten</t>
  </si>
  <si>
    <t>B. Errichtung einer weniger umweltfreundlichen Lösung</t>
  </si>
  <si>
    <t>Ende der Förderperiode</t>
  </si>
  <si>
    <t>Investitionen</t>
  </si>
  <si>
    <t>Preisanpassung</t>
  </si>
  <si>
    <t>Euro</t>
  </si>
  <si>
    <t>Erlöse, Finanzierung &amp; Restwert</t>
  </si>
  <si>
    <t>Einnahmen aus</t>
  </si>
  <si>
    <t xml:space="preserve">Sonstige </t>
  </si>
  <si>
    <t>im Jahr</t>
  </si>
  <si>
    <t>Eigenen WACC berechnen</t>
  </si>
  <si>
    <t>Bitte wählen Sie, wie Sie verfahren wollen:</t>
  </si>
  <si>
    <t xml:space="preserve">Empfohlenen WACC-Wert verwenden </t>
  </si>
  <si>
    <t>[%]</t>
  </si>
  <si>
    <t>Ertragssteuersatz des Unternehmens</t>
  </si>
  <si>
    <t xml:space="preserve">Effektive Verzinsung </t>
  </si>
  <si>
    <t>Summen</t>
  </si>
  <si>
    <t>Der in der Berechnung verwendete WACC-Wert beträgt ….</t>
  </si>
  <si>
    <t>Zuschüsse</t>
  </si>
  <si>
    <t>(Empfohlener Wert)</t>
  </si>
  <si>
    <t>(Eigener Wert)</t>
  </si>
  <si>
    <t>Startjahr</t>
  </si>
  <si>
    <t>Microsoft Excel, Version 2016 oder neuer</t>
  </si>
  <si>
    <t>Diese Daten werden zur Bezeichnung der Berechnungsblätter und für Berechnungen in diesem Tool verwendet.</t>
  </si>
  <si>
    <t>Eigene Berechnung WACC-Wert</t>
  </si>
  <si>
    <t>Eingabe 2: Angaben zur Errechnung des Diskontierungszinssatzes</t>
  </si>
  <si>
    <t>Eigener WACC</t>
  </si>
  <si>
    <t>Gesamtinvestition</t>
  </si>
  <si>
    <t>Eingabe 2: geplante Systemlösung/ Investitionsgegenstand des Antrages</t>
  </si>
  <si>
    <t>die bestehenden Anlagen werden weiterbetrieben, die Investition wird ggf. zu einem späteren Zeitpunkt getätigt.</t>
  </si>
  <si>
    <t>es wird in eine weniger umweltfreundliche Anlage/Lösung investiert.</t>
  </si>
  <si>
    <t>es gibt keine alternative technische Anlage/Lösung, es wird deshalb keine Investition getätigt.</t>
  </si>
  <si>
    <t>Weiterbetrieb der Bestandslösung</t>
  </si>
  <si>
    <t>Errichtung einer weniger umweltfreundlichen Lösung</t>
  </si>
  <si>
    <t>Es gibt keine alternative Lösung &gt;&gt; Es wird keine Investition getätigt.</t>
  </si>
  <si>
    <t>Es wurde noch keine alternative Lösung ausgewählt.</t>
  </si>
  <si>
    <t>Anzeige</t>
  </si>
  <si>
    <t>c. Es wird keine Investition getätigt.</t>
  </si>
  <si>
    <t>WICHTIG: Diese Lösung wird nachfolgend als tatsächliches Szenario (TSz) bezeichnet.</t>
  </si>
  <si>
    <t>WICHTIG: Diese Lösung wird nachfolgend als kontrafaktisches Szenario (KSz) bezeichnet.</t>
  </si>
  <si>
    <t>Eingabe 3: Alternative technische Lösung</t>
  </si>
  <si>
    <t>Bitte beantworten Sie folgende Frage: Was würde getan werden, wenn keine Förderung zur Verfügung steht?</t>
  </si>
  <si>
    <t>Bitte wählen Sie die Antwort aus:</t>
  </si>
  <si>
    <r>
      <t xml:space="preserve">WICHTIG: </t>
    </r>
    <r>
      <rPr>
        <sz val="10"/>
        <rFont val="Calibri"/>
        <family val="2"/>
        <scheme val="minor"/>
      </rPr>
      <t xml:space="preserve">Das Berechnungsverfahren sieht vor, dass der geplanten Lösung eine alternative Lösung gegenübergestellt wird. 
</t>
    </r>
  </si>
  <si>
    <t>Übergabefelder</t>
  </si>
  <si>
    <t>Übergabefelder (mit Default, falls keine Eingabe da)</t>
  </si>
  <si>
    <t>Bei fehlender Angabe wird das aktuelle Jahr verwendet.</t>
  </si>
  <si>
    <t>nicht definiert</t>
  </si>
  <si>
    <t>Alternativwert Jahr  Beginn der Berücksichtigung der Instandhaltungskosten</t>
  </si>
  <si>
    <t>Soll berücksichtigt ab dem Jahr (z.B. 2027):</t>
  </si>
  <si>
    <t>WACC-Wert</t>
  </si>
  <si>
    <t>Text WACC-Wert</t>
  </si>
  <si>
    <t>Geplante Systemlösung | Tatsächliches Szenario</t>
  </si>
  <si>
    <t>WACC Basissatz</t>
  </si>
  <si>
    <t>Kosten des Energieträgers</t>
  </si>
  <si>
    <t>Brennstoff</t>
  </si>
  <si>
    <t>Heizwert</t>
  </si>
  <si>
    <t>Brennstoffkosten</t>
  </si>
  <si>
    <t>Brennwert Hs.</t>
  </si>
  <si>
    <t>Heizwert Hi.</t>
  </si>
  <si>
    <t>Kostenentw. Brennstoff</t>
  </si>
  <si>
    <t>Kopiervorlagen: Diese Daten müssen händisch in die jeweiligen Tabellen übertragen werden, wenn sie für Dropdown genutzt werden sollen. Excel erlaubt in früheren Versionen keinen Dropdowndaten über mehrere Tabellen hinweg.</t>
  </si>
  <si>
    <t>Kundenseitig</t>
  </si>
  <si>
    <t>Die Wahl des kontrafaktischen Szenarios ist in der Vorhabensbeschreibung zu begründen.</t>
  </si>
  <si>
    <t>Inputfelder</t>
  </si>
  <si>
    <t>Auswahl TSz</t>
  </si>
  <si>
    <t>Erzeugung</t>
  </si>
  <si>
    <t>Netz</t>
  </si>
  <si>
    <t>Immaterielle Vermögenswerte sind Vermögenswerte ohne physische oder finanzielle Verkörperung wie Patentrechte, Lizenzen, Know-how oder sonstige Rechte des geistigen Eigentums.</t>
  </si>
  <si>
    <t>Verzinsung einschließlich Renditeausgleich für erhöhtes Risiko.</t>
  </si>
  <si>
    <t>Zur Berechnung kann der empfohlene WACC-Wert genutzt oder ein projektbezogener Wert errechnet werden. Bei eigener Berechnung ist ein Nachweis zu führen.</t>
  </si>
  <si>
    <t>Beschreibung</t>
  </si>
  <si>
    <t xml:space="preserve">Eingabe </t>
  </si>
  <si>
    <t>Formatierungen und Begriffe in Abhängigkeit der notwendigen Eingaben</t>
  </si>
  <si>
    <t>Verwendeter Text</t>
  </si>
  <si>
    <t>Eingabe 2</t>
  </si>
  <si>
    <t>Texte</t>
  </si>
  <si>
    <t>.</t>
  </si>
  <si>
    <t>Soll es Eingaben für ein Kontrafaktisches Szenario geben?  0=Nein, 1=Ja</t>
  </si>
  <si>
    <t>Übergabewert Text</t>
  </si>
  <si>
    <t>Übergabewert Zahl</t>
  </si>
  <si>
    <t>Welches Startjahr soll verwendet werden?</t>
  </si>
  <si>
    <t>Präzisierung TSz:</t>
  </si>
  <si>
    <t>Muss die Erzeugung mit betrachtet werden?   0=Nein, 1=Ja</t>
  </si>
  <si>
    <t>Muss das Netz mit betrachtet werden?   0=Nein, 1=Ja</t>
  </si>
  <si>
    <t>… in Textform: Was soll angezeigt werden?</t>
  </si>
  <si>
    <t>KWK? &gt;&gt; Dann KWK-relevante Eingabefelder anzeigen(Bei größer 0 ja)</t>
  </si>
  <si>
    <t>bauliche Anlagen</t>
  </si>
  <si>
    <t xml:space="preserve">Zu den Technischen Anlagen zählen Kosten für  Maschinen, Anlagen und Ausstattung einschließlich der zur Installation und zum Betrieb erforderlichen Komponenten. </t>
  </si>
  <si>
    <t>Grunderwerb &amp;</t>
  </si>
  <si>
    <t>-nebenkosten</t>
  </si>
  <si>
    <t>Personalkosten</t>
  </si>
  <si>
    <t>Sonstige Kosten</t>
  </si>
  <si>
    <t>noch zu definieren</t>
  </si>
  <si>
    <t>Beiblatt zur Prüfung der Zulässigkeit der angetrebten Förderung</t>
  </si>
  <si>
    <t>Fernwärme!</t>
  </si>
  <si>
    <t>Keine Eingabe erforderlich.</t>
  </si>
  <si>
    <t>Kontrafaktisches  Szenario</t>
  </si>
  <si>
    <t>Jahre</t>
  </si>
  <si>
    <t>Dauer (Jahre)</t>
  </si>
  <si>
    <t>Verwendter WACC-Wert</t>
  </si>
  <si>
    <t>Dauer</t>
  </si>
  <si>
    <t xml:space="preserve">Projekt: </t>
  </si>
  <si>
    <t>Antragsteller</t>
  </si>
  <si>
    <t xml:space="preserve">1. Veränderung des Betrachtungszeitraumes | Input Allgemeines &gt; Eingabe 2 </t>
  </si>
  <si>
    <t xml:space="preserve">2. Wahl des kontrafaktischen Szenarios | Input Allgemeines &gt; Eingabe 3 </t>
  </si>
  <si>
    <t>Anlage 1: Begründungen</t>
  </si>
  <si>
    <t>&gt;&gt; Zur Begründung</t>
  </si>
  <si>
    <t>Bitte dem Antrag als PDF beifügen.</t>
  </si>
  <si>
    <t>Technische Anlagen</t>
  </si>
  <si>
    <t>Gebäude &amp; bauliche Anlagen</t>
  </si>
  <si>
    <t>Grunderwerb &amp; -nebenkosten</t>
  </si>
  <si>
    <t>immaterielle Vermögenswerte</t>
  </si>
  <si>
    <t>Sachverständigen-, Planungs-, Beratg.-leistungen</t>
  </si>
  <si>
    <t>Angaben des Antragstellers</t>
  </si>
  <si>
    <t>Eingabefeld</t>
  </si>
  <si>
    <t>Legende &gt;&gt;&gt;</t>
  </si>
  <si>
    <t>Ergebnis nach Prüfung</t>
  </si>
  <si>
    <t>Antrag</t>
  </si>
  <si>
    <t>Eingabefeld, kann überschrieben werden, Formelverlust!</t>
  </si>
  <si>
    <t>Beginn des kommerziellen Betriebes</t>
  </si>
  <si>
    <t>Betriebsjahr</t>
  </si>
  <si>
    <t>Verwendeter Wert für das erste Betriebsjahr</t>
  </si>
  <si>
    <t>Regulärer Betrachtungszeitraum ab erstem Betriebsjahr</t>
  </si>
  <si>
    <t>Betrachtungszeit vor Betriebsbeginn</t>
  </si>
  <si>
    <t>Gibt es eine Mindestdauer?</t>
  </si>
  <si>
    <t>Soll  die Betriebszeit korrigiert werden?</t>
  </si>
  <si>
    <t>Was ist das erste Betriebsjahr lt. Eingabe?</t>
  </si>
  <si>
    <t>Verwendter Wert für die Betriebszeit (Laufzeit)</t>
  </si>
  <si>
    <t>Eingabe prüfen!</t>
  </si>
  <si>
    <t>Welches Reguläre Endjahr?</t>
  </si>
  <si>
    <t>Welches korrigierte Endjahr ergibt sich draus?</t>
  </si>
  <si>
    <t>Der Betriebszeitraum soll verkürzt werden um</t>
  </si>
  <si>
    <t>Jahr 21</t>
  </si>
  <si>
    <t>Jahr 22</t>
  </si>
  <si>
    <t>Jahr 23</t>
  </si>
  <si>
    <t>Jahr 24</t>
  </si>
  <si>
    <t>Indizes beim Jahr der Inbetriebnahme</t>
  </si>
  <si>
    <t>Start der Betrachtung</t>
  </si>
  <si>
    <t>im Jahr der Inbetriebnahme &gt;&gt;&gt;</t>
  </si>
  <si>
    <t xml:space="preserve">Entgelt aus </t>
  </si>
  <si>
    <t>Anschluss</t>
  </si>
  <si>
    <t>Schalter</t>
  </si>
  <si>
    <t>Gesamtbetrachtungszeit</t>
  </si>
  <si>
    <t>Aufzinsungsfaktor für Preise</t>
  </si>
  <si>
    <t>zurück</t>
  </si>
  <si>
    <t>&gt;&gt; Hier können Sie Erläuterungen hinterlegen</t>
  </si>
  <si>
    <t>3. Erläuterung von Kostenpositionen | INPUT | TSz &gt; Kosten &gt; Eingabe 1</t>
  </si>
  <si>
    <t>Zum Durchnummerieren genutztes erstes Betriebsjahr</t>
  </si>
  <si>
    <t>Nebenrechnung</t>
  </si>
  <si>
    <t>Jahresangabe</t>
  </si>
  <si>
    <t>4. Erläuterung von Kostenpositionen | INPUT | TSz &gt; Erlöse &amp; Finanz &gt; Eingabe 1</t>
  </si>
  <si>
    <t>5. Erläuterung von Kostenpositionen | INPUT | TSz &gt; Erlöse &amp; Finanz &gt; Eingabe 3 Restwert</t>
  </si>
  <si>
    <t>Förderfähig &gt;&gt;</t>
  </si>
  <si>
    <t xml:space="preserve">&gt;&gt; Bitte erläutern Sie den hinterlegten Wert! </t>
  </si>
  <si>
    <t>Förderfähig</t>
  </si>
  <si>
    <t>Auswertung</t>
  </si>
  <si>
    <t>Förderfähiger Investitionsbetrag</t>
  </si>
  <si>
    <t>Förderbetrag</t>
  </si>
  <si>
    <t>Hinweis:  Ein positiver Kapitalwert eines kontrafaktischen Szenarios wird bei der Berechnung der Finanzierungslücke nicht berücksichtigt!</t>
  </si>
  <si>
    <t>nach Prüfung</t>
  </si>
  <si>
    <t>Alle Angaben Euro</t>
  </si>
  <si>
    <t>Bezug: Allgemeine Gleichstellungsverordnung (AGVO) in der Fassung vom 30.06.2023</t>
  </si>
  <si>
    <t>Bei fehlender Eingabe wird das erste Jahr der Betrachtung verwendet. Maximal 4 Jahre später sind möglich.</t>
  </si>
  <si>
    <t>Eingabe prüfen!!</t>
  </si>
  <si>
    <t>Die Verkürzung ist nur in Ausnahmefällen zulässig und muss textlich begründet werden. Die Begründung ist beizufügen</t>
  </si>
  <si>
    <r>
      <t>Massgebend für die Betrachtungsdauer ist die steuerliche Abschreibungsdauer langlebiger zentraler Komponenten</t>
    </r>
    <r>
      <rPr>
        <sz val="10"/>
        <color rgb="FFFF0000"/>
        <rFont val="Calibri"/>
        <family val="2"/>
        <scheme val="minor"/>
      </rPr>
      <t>.</t>
    </r>
  </si>
  <si>
    <t>Einspeisung/Entnahme</t>
  </si>
  <si>
    <t>Jahr 25</t>
  </si>
  <si>
    <t>Jahr 26</t>
  </si>
  <si>
    <t>Jahr 27</t>
  </si>
  <si>
    <t>Jahr 28</t>
  </si>
  <si>
    <t>Jahr 29</t>
  </si>
  <si>
    <t>Jahr 30</t>
  </si>
  <si>
    <t>Jahr 31</t>
  </si>
  <si>
    <t>Jahr 32</t>
  </si>
  <si>
    <t>Jahr 33</t>
  </si>
  <si>
    <t>Jahr 34</t>
  </si>
  <si>
    <t>Spezifische Kosten</t>
  </si>
  <si>
    <t xml:space="preserve">Kostenentw. </t>
  </si>
  <si>
    <t>Kostenentw.</t>
  </si>
  <si>
    <t>Eingabeoption 1 | Hochrechnung</t>
  </si>
  <si>
    <t>Eingabeoption 2 | Jahresgenaue Eingabe</t>
  </si>
  <si>
    <t>Eingabe 3: Allgemeine Betriebskosten und Instandhaltung</t>
  </si>
  <si>
    <t>verwendete Werte</t>
  </si>
  <si>
    <t>&gt;&gt;&gt;</t>
  </si>
  <si>
    <t>Verwendet</t>
  </si>
  <si>
    <t>Eingabeoption 2 ersetzt Eingabeoption 1.</t>
  </si>
  <si>
    <t>Bezug/Ansatz</t>
  </si>
  <si>
    <t xml:space="preserve">Die allgemeinen Betriebskosten umfassen die Kosten für den Betrieb der geplanten Anlage inkl. Stromkosten, Kosten für Versicherungen, Kalkulatorische Steuern und Kosten für Personal. 
Die Angaben beziehen sich auf die gesamte technische Anlage. Unterscheiden sich die Teilkomponenten hinsichtlich des Kostenansatzes, ist ein wertgewichteter Mittelwert zu berechnen.
</t>
  </si>
  <si>
    <t>spezifisch</t>
  </si>
  <si>
    <t>Einnahmen aus Netzanschluss: Dem Anschlußnehmer für die Herstellung oder Umstellung des Anschlusses berechnete Kosten. Summe über alle geplanten Anschlüsse.</t>
  </si>
  <si>
    <t>... aus Netzanschluss &amp; sonstige Einnahmen</t>
  </si>
  <si>
    <t>Netzanschluss</t>
  </si>
  <si>
    <t xml:space="preserve">sonstige </t>
  </si>
  <si>
    <t>Zu den sonstigen Kosten zählen Nebenkosten, Gemeinkosten oder indirekte Kosten.</t>
  </si>
  <si>
    <t>[%/Jahr]</t>
  </si>
  <si>
    <t>Kostenentwicklung  [%/Jahr]</t>
  </si>
  <si>
    <t>Instandhaltungskosten pro Jahr</t>
  </si>
  <si>
    <t>Allgemeine Betriebskosten pro Jahr</t>
  </si>
  <si>
    <t>[Euro]</t>
  </si>
  <si>
    <t>Verwendeter WACC-Wert</t>
  </si>
  <si>
    <t>Achtung: Zur Ermittlung der Finanzierungslücke sind alle Investitionen anzugeben. Investitionen außerhalb der Förderperiode sind nicht förderfähig  (unterhalb der roten Linie), werden aber zur Berechnung der Finanzierungslücke herangezogen.</t>
  </si>
  <si>
    <t xml:space="preserve">[Euro] </t>
  </si>
  <si>
    <t>[Euro/MWh]</t>
  </si>
  <si>
    <t>[MWh]</t>
  </si>
  <si>
    <t>für Erzeugung oder Durchleitung</t>
  </si>
  <si>
    <t>Sonstige Erlöse/Einnahmen</t>
  </si>
  <si>
    <t>[ Euro]</t>
  </si>
  <si>
    <t>Angegeben wird die ZU/ABNAHME im jeweiligen Jahr.</t>
  </si>
  <si>
    <t>blau hinterlegte Felder sind Eingabefelder</t>
  </si>
  <si>
    <t xml:space="preserve"> WACC berechnen</t>
  </si>
  <si>
    <t>Berechnung WACC-Wert</t>
  </si>
  <si>
    <t>Dropdown</t>
  </si>
  <si>
    <t>Jahr 
einbeziehen?</t>
  </si>
  <si>
    <t xml:space="preserve"> </t>
  </si>
  <si>
    <r>
      <rPr>
        <b/>
        <sz val="11"/>
        <color theme="1"/>
        <rFont val="Calibri"/>
        <family val="2"/>
        <scheme val="minor"/>
      </rPr>
      <t>Mischpreis</t>
    </r>
    <r>
      <rPr>
        <sz val="11"/>
        <color theme="1"/>
        <rFont val="Calibri"/>
        <family val="2"/>
        <scheme val="minor"/>
      </rPr>
      <t xml:space="preserve">
[Euro/MWh]</t>
    </r>
  </si>
  <si>
    <r>
      <rPr>
        <b/>
        <sz val="11"/>
        <color theme="1"/>
        <rFont val="Calibri"/>
        <family val="2"/>
        <scheme val="minor"/>
      </rPr>
      <t>Preisentwicklung</t>
    </r>
    <r>
      <rPr>
        <sz val="11"/>
        <color theme="1"/>
        <rFont val="Calibri"/>
        <family val="2"/>
        <scheme val="minor"/>
      </rPr>
      <t xml:space="preserve"> 
[%/Jahr]</t>
    </r>
  </si>
  <si>
    <t>240521 Startversion</t>
  </si>
  <si>
    <t>NUTZUNG AUSSCHLIEßLICH DURCH DIE FÖRDERMITTELBEWILLIGENDE STELLE!       KEINE EINGABEN DES ANTRAGSTELLENDEN ERFORDERLICH.</t>
  </si>
  <si>
    <t>Hinweise zum Gebrauch:</t>
  </si>
  <si>
    <r>
      <rPr>
        <b/>
        <sz val="11"/>
        <color theme="1" tint="4.9989318521683403E-2"/>
        <rFont val="Calibri"/>
        <family val="2"/>
        <scheme val="minor"/>
      </rPr>
      <t xml:space="preserve">Vorcheck: </t>
    </r>
    <r>
      <rPr>
        <sz val="11"/>
        <color theme="1" tint="4.9989318521683403E-2"/>
        <rFont val="Calibri"/>
        <family val="2"/>
        <scheme val="minor"/>
      </rPr>
      <t xml:space="preserve">Wenn in allen Eingabefeldern zum Anteil der Förderfähigkeit in Zeile 13  100% eingetragen ist, sind die Einträge in der grauen und der daneben liegenden sandfarbenen Spalte eines Kostentyps identisch. Andernfalls wurden Veränderungen an der Tabelle vorgenommen.  
</t>
    </r>
    <r>
      <rPr>
        <b/>
        <sz val="11"/>
        <color theme="1" tint="4.9989318521683403E-2"/>
        <rFont val="Calibri"/>
        <family val="2"/>
        <scheme val="minor"/>
      </rPr>
      <t xml:space="preserve">Spalte D: </t>
    </r>
    <r>
      <rPr>
        <sz val="11"/>
        <color theme="1" tint="4.9989318521683403E-2"/>
        <rFont val="Calibri"/>
        <family val="2"/>
        <scheme val="minor"/>
      </rPr>
      <t xml:space="preserve">Es kann jahresweise ausgewählt werden, welche Investitionsbeträge in der Berechnung berücksichtigt werden sollen. Ja &gt;&gt; Angaben des Jahres werden berücksichtigt. Nein &gt;&gt; … werden nicht berücksichtigt.
</t>
    </r>
    <r>
      <rPr>
        <b/>
        <sz val="11"/>
        <color theme="1" tint="4.9989318521683403E-2"/>
        <rFont val="Calibri"/>
        <family val="2"/>
        <scheme val="minor"/>
      </rPr>
      <t>Zeile 13:</t>
    </r>
    <r>
      <rPr>
        <sz val="11"/>
        <color theme="1" tint="4.9989318521683403E-2"/>
        <rFont val="Calibri"/>
        <family val="2"/>
        <scheme val="minor"/>
      </rPr>
      <t xml:space="preserve"> Angaben zur Förderfähigkeit: Hier kann für Jeden der 7 Kostentypen angegeben werden, mit welchem Anteil (0% - 100%) diese in die Berechnung einfließen. Als Standard ist der Wert 100% hinterlegt. Der Anteil bezieht sich auf den vom Antragstellenden hinterlegten Investitionsbetrag im Kostentyp. Er gilt für alle Jahre gleich.
</t>
    </r>
    <r>
      <rPr>
        <b/>
        <sz val="11"/>
        <color theme="1" tint="4.9989318521683403E-2"/>
        <rFont val="Calibri"/>
        <family val="2"/>
        <scheme val="minor"/>
      </rPr>
      <t>Sandfarben hinterlegte Felder</t>
    </r>
    <r>
      <rPr>
        <sz val="11"/>
        <color theme="1" tint="4.9989318521683403E-2"/>
        <rFont val="Calibri"/>
        <family val="2"/>
        <scheme val="minor"/>
      </rPr>
      <t xml:space="preserve"> können durch die fördermittelprüfende Stelle händisch verändert werden. Die Felder enthalten Formeln. Diese gehen bei der Eingabe verloren. Die Formeln können durch Hoch- oder Runterziehen bislang unveränderter Zellen aus der gleichen Spalte wiederhergestellt werden. Es wird dem Anwendenden empfohlen, händisch veränderte Zellen farblich anders zu markieren.
</t>
    </r>
    <r>
      <rPr>
        <b/>
        <sz val="11"/>
        <color theme="1" tint="4.9989318521683403E-2"/>
        <rFont val="Calibri"/>
        <family val="2"/>
        <scheme val="minor"/>
      </rPr>
      <t xml:space="preserve">Zelle S48 Förderfähiger Investitionsbetrag: </t>
    </r>
    <r>
      <rPr>
        <sz val="11"/>
        <color theme="1" tint="4.9989318521683403E-2"/>
        <rFont val="Calibri"/>
        <family val="2"/>
        <scheme val="minor"/>
      </rPr>
      <t xml:space="preserve">Errechnet sich aus den Angaben der sandfarben hinterlegten Zellen. 
</t>
    </r>
    <r>
      <rPr>
        <b/>
        <sz val="11"/>
        <color theme="1" tint="4.9989318521683403E-2"/>
        <rFont val="Calibri"/>
        <family val="2"/>
        <scheme val="minor"/>
      </rPr>
      <t xml:space="preserve">Zelle V48 Förderbetrag: </t>
    </r>
    <r>
      <rPr>
        <sz val="11"/>
        <color theme="1" tint="4.9989318521683403E-2"/>
        <rFont val="Calibri"/>
        <family val="2"/>
        <scheme val="minor"/>
      </rPr>
      <t>Minimum aus Finanzierungslücke (Angaben des Antragstellenden) und Zelle S48</t>
    </r>
  </si>
  <si>
    <t xml:space="preserve">Nutzungshinweis:
Errechnete Werte sind ausschließlich indikativ und stellen keinen Förderanspruch dar. 
Die Eingaben erfolgen in den blau hinterlegten Eingabefeldern. Die Veränderung von Zellen und Formeln in dieser Exceldatei ist unzulässig. </t>
  </si>
  <si>
    <t xml:space="preserve">Sächsische Energieagentur – SAENA GmbH </t>
  </si>
  <si>
    <t>Pirnaische Straße 9 | 01069 Dresden</t>
  </si>
  <si>
    <t>Sächsische Agentur für Strukturentwicklung GmbH</t>
  </si>
  <si>
    <t>Haben Sie Fragen bei der Anwendung?</t>
  </si>
  <si>
    <t xml:space="preserve">Sächsische Aufbaubank - Förderbank - </t>
  </si>
  <si>
    <t xml:space="preserve">Email-Adresse: susann.roeher@sab.sachsen.de </t>
  </si>
  <si>
    <t>Entwicklung im Auftrag:</t>
  </si>
  <si>
    <t>Inhaltliche Bearbeitung:</t>
  </si>
  <si>
    <t>Tool zur Berechnung der Finanzierungslücke bei Investitionen 
in Energieinfrastrukturen</t>
  </si>
  <si>
    <t>240702 EI Erweiterung von H2-Infrastrukturen auf Energieinfrastrukturen gemäß Artikel 48 AGVO</t>
  </si>
  <si>
    <t>Gasinfrastruktur (ohne Wasserstoff) | Art. 48 AGVO</t>
  </si>
  <si>
    <t>Wasserstoffinfrastruktur | Art. 48 AGVO</t>
  </si>
  <si>
    <t>Strominfrastruktur | Art. 48 AGVO</t>
  </si>
  <si>
    <t>max 30 Möglich!</t>
  </si>
  <si>
    <t>ohne Hochspannung</t>
  </si>
  <si>
    <t>Verteilung</t>
  </si>
  <si>
    <t>Eingabe 1: Mengen | Durchleitung</t>
  </si>
  <si>
    <t>Spezifische Kosten der Energiedurchleitung</t>
  </si>
  <si>
    <t xml:space="preserve">Unter spezifischen Kosten werden die pro Mengeneinheit entstehenden Kosten für die Durchleitung verstanden. </t>
  </si>
  <si>
    <t xml:space="preserve">Unter spezifischen Kosten werden die pro Mengeneinheit entstehenden Kosten für den Transport verstanden. </t>
  </si>
  <si>
    <t>Energiemenge</t>
  </si>
  <si>
    <t>Transportierte</t>
  </si>
  <si>
    <t>Erlöse aus Netzentgelt/Durchleitung</t>
  </si>
  <si>
    <t>Gasverteilnetz Süd</t>
  </si>
  <si>
    <t>Eingabe 1: Einnahmen aus Netznutzungentgelt oder vergleichbare Einnahmen</t>
  </si>
  <si>
    <t>Eingabe 3: Angaben zu Zuschüssen</t>
  </si>
  <si>
    <t>Eingabe 4: Restwert am Ende der Nutzungsdauer</t>
  </si>
  <si>
    <t>Kennwerte für die Eigenkapitalverzinsung bei der Berechnung des WACC-Wertes</t>
  </si>
  <si>
    <t>Wählen Sie für die Eigenkapitalverzinsung die zulässigen Kennwerte aus.</t>
  </si>
  <si>
    <t>Fremdkapitalverzinsung einschließlich Renditeausgleich für nachgewiesenes Risiko.</t>
  </si>
  <si>
    <t>Verwendter WACC</t>
  </si>
  <si>
    <t>Finanzierung der  Investition durch</t>
  </si>
  <si>
    <r>
      <t xml:space="preserve">Sonstige Zuschüsse oder Förderungen, soweit diese als Einmalzahlungen am Massnahmenbeginn eingehen.
</t>
    </r>
    <r>
      <rPr>
        <sz val="11"/>
        <color rgb="FFFF0000"/>
        <rFont val="Calibri"/>
        <family val="2"/>
        <scheme val="minor"/>
      </rPr>
      <t>Bei periodischen Zuschüssen/Förderungen bitte unter Sonstige Einnahmen eintragen und im Erläuterungsbericht vermerken!</t>
    </r>
  </si>
  <si>
    <t>Investitionsgegenstand</t>
  </si>
  <si>
    <t xml:space="preserve">Eigenkapitalzinssatz </t>
  </si>
  <si>
    <t>Eigenkapitalzinssatz für Altanlagen</t>
  </si>
  <si>
    <t>Gasinfrastruktur (ohne Wasserstoff) (Art. 48 AGVO)</t>
  </si>
  <si>
    <t>Wasserstoffinfrastruktur (Art. 48 AGVO)</t>
  </si>
  <si>
    <t>Strominfrastruktur (Art. 48 AGVO)</t>
  </si>
  <si>
    <t>Art. 10 Nr. 4 WasserstoffNEV für Wasserstoffinfrastruktur regelt die Höhe der Verzinsung des betriebsnotwendigen Eigenkapitals für Betreiber von Wasserstoffnetzen. Bis zum 31.12.2027 ist eine feste Eigenkapitalverzinsung von 9 Prozent vor Steuern für Neuanlagen sowie 7,73 Prozent vor Steuern für Altanlagen vorgesehen.</t>
  </si>
  <si>
    <t xml:space="preserve">Die Bundesnetzagentur legt die Eigenkapitalzinssätze für Strom- und Gasnetzbetreiber nach § 29 Abs. 1 Energiewirtschaftsgesetz (EnWG) in Verbindung mit § 7 Abs. 6 Stromnetzentgeltverordnung (StromNEV) bzw. Gasnetzentgeltverordnung (GasNEV) fest: </t>
  </si>
  <si>
    <t xml:space="preserve">https://www.bundesnetzagentur.de/DE/Beschlusskammern/BK04/BK4_74_EK_Zins/BK4_Beschl_EK_Zins.html </t>
  </si>
  <si>
    <t xml:space="preserve">https://www.bundesnetzagentur.de/DE/Beschlusskammern/1_GZ/BK4-GZ/2021/BK4-21-0055/BK4-21-0055_Beschluss_download_bf.pdf?__blob=publicationFile&amp;v=5 </t>
  </si>
  <si>
    <t>Für Stromnetzbetreiber betragen in der 4. Regulierungsperiode (ab 2024) die Eigenkapitalzinssätze für Neuanlagen 5,07 Prozent vor Steuern und für Altanlagen 3,51 Prozent vor Steuern (Quelle: Bundesnetzagentur, BK4-21-055,).</t>
  </si>
  <si>
    <t>Für Gasnetzbetreiber betragen in der 4. Regulierungsperiode (ab 2023) die Eigenkapitalzinssätze für Neuanlagen 5,07 Prozent vor Steuern und für Altanlagen 3,51 Prozent vor Steuern (Quelle: Bundesnetzagentur, BK4-21-056).</t>
  </si>
  <si>
    <t xml:space="preserve">https://www.bundesnetzagentur.de/DE/Beschlusskammern/1_GZ/BK4-GZ/2021/BK4-21-0056/BK4-21-0056_Beschluss_download_bf.pdf?__blob=publicationFile&amp;v=6 </t>
  </si>
  <si>
    <t>Erläuterungen</t>
  </si>
  <si>
    <t>Quellen</t>
  </si>
  <si>
    <t xml:space="preserve">https://www.gesetze-im-internet.de/wasserstoffnev/ </t>
  </si>
  <si>
    <t>Technische Parameter der geplanten Anlagenkonstellation</t>
  </si>
  <si>
    <t>zurück zum tatsächlichen Szenario</t>
  </si>
  <si>
    <t>zurück zum kontrafaktischen Szenario</t>
  </si>
  <si>
    <t>240703 Bereinigung eines Eingabefeldes, kleine grafische Korrekturen</t>
  </si>
  <si>
    <t>Version 240703 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</si>
</sst>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5" formatCode="#,##0\ &quot;€&quot;;\-#,##0\ &quot;€&quot;"/>
    <numFmt numFmtId="44" formatCode="_-* #,##0.00\ &quot;€&quot;_-;\-* #,##0.00\ &quot;€&quot;_-;_-* &quot;-&quot;??\ &quot;€&quot;_-;_-@_-"/>
    <numFmt numFmtId="43" formatCode="_-* #,##0.00_-;\-* #,##0.00_-;_-* &quot;-&quot;??_-;_-@_-"/>
    <numFmt numFmtId="164" formatCode="_-* #,##0.00\ _€_-;\-* #,##0.00\ _€_-;_-* &quot;-&quot;??\ _€_-;_-@_-"/>
    <numFmt numFmtId="165" formatCode="_(&quot;$&quot;* #,##0.00_);_(&quot;$&quot;* \(#,##0.00\);_(&quot;$&quot;* &quot;-&quot;??_);_(@_)"/>
    <numFmt numFmtId="166" formatCode="#,##0;\-#,##0;"/>
    <numFmt numFmtId="167" formatCode="0.0%"/>
    <numFmt numFmtId="168" formatCode="0;\-0;"/>
    <numFmt numFmtId="169" formatCode="#,##0.00;\-#,##0.00;"/>
    <numFmt numFmtId="170" formatCode="0%;\-0%;"/>
    <numFmt numFmtId="171" formatCode="0.0%;\-0.0%;"/>
    <numFmt numFmtId="172" formatCode="0.00%;\-0.00%;"/>
    <numFmt numFmtId="173" formatCode="\+0;\-0;"/>
    <numFmt numFmtId="174" formatCode="\+#,##0;\-#,##0;"/>
    <numFmt numFmtId="175" formatCode="\+#,##0.00;\-#,##0.00;"/>
    <numFmt numFmtId="176" formatCode="\+0%;\-0%;"/>
    <numFmt numFmtId="177" formatCode="\+0.0%;\-0.0%;"/>
    <numFmt numFmtId="178" formatCode="\+0.00%;\-0.00%;"/>
    <numFmt numFmtId="179" formatCode="dd\-mm\-yyyy"/>
    <numFmt numFmtId="180" formatCode="mmmm\ yyyy"/>
    <numFmt numFmtId="181" formatCode="dd\-mm\-yy"/>
    <numFmt numFmtId="182" formatCode="0.00&quot; %&quot;;\-0.00&quot; %&quot;;"/>
    <numFmt numFmtId="183" formatCode="_-* #,##0&quot; $&quot;_-;\-* #,##0&quot; $&quot;_-;_-* &quot;-&quot;&quot; $&quot;_-;_-@_-"/>
    <numFmt numFmtId="184" formatCode="_-* #,##0&quot; £&quot;_-;\-* #,##0&quot; £&quot;_-;_-* &quot;-&quot;&quot; £&quot;_-;_-@_-"/>
    <numFmt numFmtId="185" formatCode="0.0"/>
    <numFmt numFmtId="186" formatCode="0.00;\-0.00;"/>
    <numFmt numFmtId="187" formatCode="\+0.00;\-0.00;"/>
    <numFmt numFmtId="188" formatCode="0;[Red]\-0;"/>
    <numFmt numFmtId="189" formatCode="#,##0;[Red]\-#,##0;"/>
    <numFmt numFmtId="190" formatCode="0.00;[Red]\-0.00;"/>
    <numFmt numFmtId="191" formatCode="#,##0.00;[Red]\-#,##0.00;"/>
    <numFmt numFmtId="192" formatCode="0%;[Red]\-0%;"/>
    <numFmt numFmtId="193" formatCode="0.0%;[Red]\-0.0%;"/>
    <numFmt numFmtId="194" formatCode="0.00%;[Red]\-0.00%;"/>
    <numFmt numFmtId="195" formatCode="_-* #,##0&quot; DM&quot;_-;\-* #,##0&quot; DM&quot;_-;_-* &quot;-&quot;&quot; DM&quot;_-;_-@_-"/>
    <numFmt numFmtId="196" formatCode="_-* #,##0.00\ [$€-1]_-;\-* #,##0.00\ [$€-1]_-;_-* &quot;-&quot;??\ [$€-1]_-"/>
    <numFmt numFmtId="197" formatCode="_-* #,##0.00\ [$€]_-;\-* #,##0.00\ [$€]_-;_-* &quot;-&quot;??\ [$€]_-;_-@_-"/>
    <numFmt numFmtId="198" formatCode="0&quot; jours&quot;;\-0&quot; jours&quot;;&quot;- jours&quot;"/>
    <numFmt numFmtId="199" formatCode="#,##0&quot; kF&quot;;\-#,##0&quot; kF&quot;;&quot;- kF&quot;;_-@_-"/>
    <numFmt numFmtId="200" formatCode="[&lt;0]\ &quot;0&quot;;#,###"/>
    <numFmt numFmtId="201" formatCode="#,##0&quot; h&quot;"/>
    <numFmt numFmtId="202" formatCode="\$#,##0.00;[Red]\-\$#,##0.00"/>
    <numFmt numFmtId="203" formatCode="\$#,##0\ ;\(\$#,##0\)"/>
    <numFmt numFmtId="204" formatCode="mmm&quot; &quot;yy"/>
    <numFmt numFmtId="205" formatCode="#,##0.0&quot; déf/kLoc&quot;"/>
    <numFmt numFmtId="206" formatCode="#,##0.0&quot; h/déf&quot;"/>
    <numFmt numFmtId="207" formatCode="_-* #,##0.00\ _F_-;\-* #,##0.00\ _F_-;_-* &quot;-&quot;??\ _F_-;_-@_-"/>
    <numFmt numFmtId="208" formatCode="0.00_)"/>
    <numFmt numFmtId="209" formatCode="??0&quot; %&quot;"/>
    <numFmt numFmtId="210" formatCode="#,##0.00;[Red]\-#,##0.00;&quot;-&quot;??"/>
    <numFmt numFmtId="211" formatCode="#.#0&quot;M&quot;"/>
    <numFmt numFmtId="212" formatCode="#,##0\ &quot;€&quot;"/>
    <numFmt numFmtId="213" formatCode="#,##0.00\ &quot;€&quot;"/>
  </numFmts>
  <fonts count="116">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Arial"/>
      <family val="2"/>
    </font>
    <font>
      <sz val="11"/>
      <name val="Calibri"/>
      <family val="2"/>
      <scheme val="minor"/>
    </font>
    <font>
      <u/>
      <sz val="11"/>
      <color theme="1"/>
      <name val="Calibri"/>
      <family val="2"/>
      <scheme val="minor"/>
    </font>
    <font>
      <b/>
      <sz val="11"/>
      <name val="Calibri"/>
      <family val="2"/>
      <scheme val="minor"/>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color rgb="FF006100"/>
      <name val="Arial"/>
      <family val="2"/>
    </font>
    <font>
      <sz val="10"/>
      <color rgb="FF9C0006"/>
      <name val="Arial"/>
      <family val="2"/>
    </font>
    <font>
      <b/>
      <sz val="11"/>
      <color rgb="FFFF0000"/>
      <name val="Calibri"/>
      <family val="2"/>
      <scheme val="minor"/>
    </font>
    <font>
      <strike/>
      <sz val="11"/>
      <color theme="1"/>
      <name val="Calibri"/>
      <family val="2"/>
      <scheme val="minor"/>
    </font>
    <font>
      <vertAlign val="subscript"/>
      <sz val="11"/>
      <color theme="1"/>
      <name val="Calibri"/>
      <family val="2"/>
      <scheme val="minor"/>
    </font>
    <font>
      <sz val="11"/>
      <color theme="0"/>
      <name val="Calibri"/>
      <family val="2"/>
      <scheme val="minor"/>
    </font>
    <font>
      <u/>
      <sz val="11"/>
      <color rgb="FFFF0000"/>
      <name val="Calibri"/>
      <family val="2"/>
      <scheme val="minor"/>
    </font>
    <font>
      <b/>
      <vertAlign val="subscript"/>
      <sz val="11"/>
      <color theme="1"/>
      <name val="Calibri"/>
      <family val="2"/>
      <scheme val="minor"/>
    </font>
    <font>
      <strike/>
      <sz val="11"/>
      <color rgb="FFFF0000"/>
      <name val="Calibri"/>
      <family val="2"/>
      <scheme val="minor"/>
    </font>
    <font>
      <b/>
      <strike/>
      <sz val="11"/>
      <color theme="1"/>
      <name val="Calibri"/>
      <family val="2"/>
      <scheme val="minor"/>
    </font>
    <font>
      <sz val="11"/>
      <color rgb="FF0070C0"/>
      <name val="Calibri"/>
      <family val="2"/>
      <scheme val="minor"/>
    </font>
    <font>
      <b/>
      <sz val="12"/>
      <color rgb="FFFF0000"/>
      <name val="Calibri"/>
      <family val="2"/>
      <scheme val="minor"/>
    </font>
    <font>
      <b/>
      <sz val="16"/>
      <color theme="0"/>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sz val="16"/>
      <color theme="1"/>
      <name val="Calibri"/>
      <family val="2"/>
      <scheme val="minor"/>
    </font>
    <font>
      <sz val="11"/>
      <color theme="1"/>
      <name val="Arial"/>
      <family val="2"/>
    </font>
    <font>
      <b/>
      <sz val="20"/>
      <color rgb="FFFF0000"/>
      <name val="Calibri"/>
      <family val="2"/>
      <scheme val="minor"/>
    </font>
    <font>
      <b/>
      <sz val="14"/>
      <color theme="0"/>
      <name val="Calibri"/>
      <family val="2"/>
      <scheme val="minor"/>
    </font>
    <font>
      <sz val="20"/>
      <color theme="1"/>
      <name val="Calibri"/>
      <family val="2"/>
      <scheme val="minor"/>
    </font>
    <font>
      <sz val="22"/>
      <color theme="1"/>
      <name val="Calibri"/>
      <family val="2"/>
      <scheme val="minor"/>
    </font>
    <font>
      <sz val="11"/>
      <color theme="0" tint="-0.249977111117893"/>
      <name val="Calibri"/>
      <family val="2"/>
      <scheme val="minor"/>
    </font>
    <font>
      <b/>
      <sz val="18"/>
      <color theme="1"/>
      <name val="Calibri"/>
      <family val="2"/>
      <scheme val="minor"/>
    </font>
    <font>
      <sz val="16"/>
      <color theme="0"/>
      <name val="Calibri"/>
      <family val="2"/>
      <scheme val="minor"/>
    </font>
    <font>
      <sz val="10"/>
      <color rgb="FFFF0000"/>
      <name val="Calibri"/>
      <family val="2"/>
      <scheme val="minor"/>
    </font>
    <font>
      <b/>
      <sz val="8"/>
      <color theme="1"/>
      <name val="Calibri"/>
      <family val="2"/>
      <scheme val="minor"/>
    </font>
    <font>
      <b/>
      <sz val="10"/>
      <color theme="1"/>
      <name val="Calibri"/>
      <family val="2"/>
      <scheme val="minor"/>
    </font>
    <font>
      <sz val="18"/>
      <color theme="1"/>
      <name val="Calibri"/>
      <family val="2"/>
      <scheme val="minor"/>
    </font>
    <font>
      <sz val="13"/>
      <color theme="1"/>
      <name val="Calibri"/>
      <family val="2"/>
      <scheme val="minor"/>
    </font>
    <font>
      <b/>
      <sz val="13"/>
      <color theme="1"/>
      <name val="Calibri"/>
      <family val="2"/>
      <scheme val="minor"/>
    </font>
    <font>
      <sz val="8"/>
      <color theme="1"/>
      <name val="Calibri"/>
      <family val="2"/>
      <scheme val="minor"/>
    </font>
    <font>
      <b/>
      <sz val="9"/>
      <color indexed="81"/>
      <name val="Segoe UI"/>
      <family val="2"/>
    </font>
    <font>
      <sz val="9"/>
      <color indexed="81"/>
      <name val="Segoe UI"/>
      <family val="2"/>
    </font>
    <font>
      <b/>
      <sz val="13"/>
      <color theme="0"/>
      <name val="Calibri"/>
      <family val="2"/>
      <scheme val="minor"/>
    </font>
    <font>
      <sz val="10"/>
      <name val="Calibri"/>
      <family val="2"/>
      <scheme val="minor"/>
    </font>
    <font>
      <sz val="8"/>
      <name val="Calibri"/>
      <family val="2"/>
      <scheme val="minor"/>
    </font>
    <font>
      <b/>
      <sz val="9"/>
      <color theme="1"/>
      <name val="Calibri"/>
      <family val="2"/>
      <scheme val="minor"/>
    </font>
    <font>
      <sz val="9"/>
      <name val="Calibri"/>
      <family val="2"/>
      <scheme val="minor"/>
    </font>
    <font>
      <b/>
      <sz val="18"/>
      <name val="Calibri"/>
      <family val="2"/>
      <scheme val="minor"/>
    </font>
    <font>
      <b/>
      <sz val="20"/>
      <name val="Calibri"/>
      <family val="2"/>
      <scheme val="minor"/>
    </font>
    <font>
      <b/>
      <sz val="18"/>
      <color rgb="FFFF0000"/>
      <name val="Calibri"/>
      <family val="2"/>
      <scheme val="minor"/>
    </font>
    <font>
      <b/>
      <sz val="11"/>
      <color theme="0" tint="-0.249977111117893"/>
      <name val="Calibri"/>
      <family val="2"/>
      <scheme val="minor"/>
    </font>
    <font>
      <b/>
      <sz val="12"/>
      <color theme="0"/>
      <name val="Calibri"/>
      <family val="2"/>
      <scheme val="minor"/>
    </font>
    <font>
      <sz val="11"/>
      <color theme="0" tint="-0.34998626667073579"/>
      <name val="Calibri"/>
      <family val="2"/>
      <scheme val="minor"/>
    </font>
    <font>
      <b/>
      <sz val="16"/>
      <color rgb="FF215967"/>
      <name val="Calibri"/>
      <family val="2"/>
      <scheme val="minor"/>
    </font>
    <font>
      <sz val="10"/>
      <color rgb="FF000000"/>
      <name val="Calibri"/>
      <family val="2"/>
      <scheme val="minor"/>
    </font>
    <font>
      <b/>
      <sz val="18"/>
      <color rgb="FF000000"/>
      <name val="Calibri"/>
      <family val="2"/>
      <scheme val="minor"/>
    </font>
    <font>
      <sz val="11"/>
      <color rgb="FF000000"/>
      <name val="Calibri"/>
      <family val="2"/>
      <scheme val="minor"/>
    </font>
    <font>
      <u/>
      <sz val="11"/>
      <color theme="10"/>
      <name val="Calibri"/>
      <family val="2"/>
      <scheme val="minor"/>
    </font>
    <font>
      <sz val="11"/>
      <color theme="1" tint="4.9989318521683403E-2"/>
      <name val="Calibri"/>
      <family val="2"/>
      <scheme val="minor"/>
    </font>
    <font>
      <b/>
      <sz val="9"/>
      <color rgb="FFFF0000"/>
      <name val="Calibri"/>
      <family val="2"/>
      <scheme val="minor"/>
    </font>
    <font>
      <b/>
      <sz val="14"/>
      <color rgb="FF33899D"/>
      <name val="Calibri"/>
      <family val="2"/>
      <scheme val="minor"/>
    </font>
    <font>
      <b/>
      <sz val="11"/>
      <color theme="1" tint="4.9989318521683403E-2"/>
      <name val="Calibri"/>
      <family val="2"/>
      <scheme val="minor"/>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theme="8" tint="0.79998168889431442"/>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65"/>
        <bgColor indexed="64"/>
      </patternFill>
    </fill>
    <fill>
      <patternFill patternType="lightUp"/>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bgColor indexed="64"/>
      </patternFill>
    </fill>
    <fill>
      <patternFill patternType="solid">
        <fgColor rgb="FFFFCCCC"/>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215967"/>
        <bgColor indexed="64"/>
      </patternFill>
    </fill>
    <fill>
      <patternFill patternType="solid">
        <fgColor theme="7" tint="0.59999389629810485"/>
        <bgColor indexed="64"/>
      </patternFill>
    </fill>
    <fill>
      <patternFill patternType="solid">
        <fgColor rgb="FFBDCBE9"/>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rgb="FF0081C7"/>
        <bgColor theme="4" tint="-0.24994659260841701"/>
      </patternFill>
    </fill>
    <fill>
      <patternFill patternType="solid">
        <fgColor theme="0" tint="-0.249977111117893"/>
        <bgColor indexed="64"/>
      </patternFill>
    </fill>
    <fill>
      <patternFill patternType="solid">
        <fgColor theme="0" tint="-0.249977111117893"/>
        <bgColor theme="4" tint="-0.24994659260841701"/>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rgb="FF215967"/>
        <bgColor theme="4" tint="-0.24994659260841701"/>
      </patternFill>
    </fill>
    <fill>
      <patternFill patternType="solid">
        <fgColor rgb="FF33899D"/>
        <bgColor indexed="64"/>
      </patternFill>
    </fill>
    <fill>
      <patternFill patternType="solid">
        <fgColor rgb="FF92D050"/>
        <bgColor indexed="64"/>
      </patternFill>
    </fill>
    <fill>
      <patternFill patternType="solid">
        <fgColor rgb="FFD9D9D9"/>
        <bgColor rgb="FF000000"/>
      </patternFill>
    </fill>
    <fill>
      <patternFill patternType="solid">
        <fgColor theme="0"/>
        <bgColor indexed="64"/>
      </patternFill>
    </fill>
    <fill>
      <patternFill patternType="solid">
        <fgColor theme="8" tint="0.79998168889431442"/>
        <bgColor rgb="FF000000"/>
      </patternFill>
    </fill>
    <fill>
      <patternFill patternType="solid">
        <fgColor rgb="FF7030A0"/>
        <bgColor indexed="64"/>
      </patternFill>
    </fill>
    <fill>
      <patternFill patternType="solid">
        <fgColor rgb="FFFF00FF"/>
        <bgColor indexed="64"/>
      </patternFill>
    </fill>
    <fill>
      <patternFill patternType="solid">
        <fgColor theme="6" tint="0.79998168889431442"/>
        <bgColor indexed="64"/>
      </patternFill>
    </fill>
    <fill>
      <patternFill patternType="solid">
        <fgColor rgb="FFFFC000"/>
        <bgColor indexed="64"/>
      </patternFill>
    </fill>
  </fills>
  <borders count="54">
    <border>
      <left/>
      <right/>
      <top/>
      <bottom/>
      <diagonal/>
    </border>
    <border>
      <left style="thin">
        <color rgb="FFB2B2B2"/>
      </left>
      <right style="thin">
        <color rgb="FFB2B2B2"/>
      </right>
      <top style="thin">
        <color rgb="FFB2B2B2"/>
      </top>
      <bottom style="thin">
        <color rgb="FFB2B2B2"/>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indexed="64"/>
      </top>
      <bottom/>
      <diagonal/>
    </border>
    <border>
      <left/>
      <right/>
      <top style="thin">
        <color indexed="64"/>
      </top>
      <bottom/>
      <diagonal/>
    </border>
    <border>
      <left style="thin">
        <color auto="1"/>
      </left>
      <right/>
      <top style="thin">
        <color indexed="64"/>
      </top>
      <bottom style="thin">
        <color auto="1"/>
      </bottom>
      <diagonal/>
    </border>
    <border>
      <left/>
      <right/>
      <top style="thin">
        <color indexed="64"/>
      </top>
      <bottom style="thin">
        <color auto="1"/>
      </bottom>
      <diagonal/>
    </border>
    <border>
      <left style="thin">
        <color auto="1"/>
      </left>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indexed="64"/>
      </top>
      <bottom/>
      <diagonal/>
    </border>
    <border>
      <left/>
      <right/>
      <top style="thin">
        <color indexed="64"/>
      </top>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963">
    <xf numFmtId="0" fontId="0" fillId="0" borderId="0"/>
    <xf numFmtId="0" fontId="9" fillId="0" borderId="0"/>
    <xf numFmtId="4" fontId="11" fillId="0" borderId="0" applyFont="0" applyFill="0" applyBorder="0" applyAlignment="0" applyProtection="0"/>
    <xf numFmtId="169" fontId="11" fillId="0" borderId="0" applyFont="0" applyFill="0" applyBorder="0" applyAlignment="0" applyProtection="0"/>
    <xf numFmtId="1" fontId="11" fillId="0" borderId="0" applyFont="0" applyFill="0" applyBorder="0" applyAlignment="0" applyProtection="0"/>
    <xf numFmtId="182" fontId="11" fillId="0" borderId="0" applyFont="0" applyFill="0" applyBorder="0" applyAlignment="0" applyProtection="0"/>
    <xf numFmtId="172" fontId="11" fillId="0" borderId="0" applyFont="0" applyFill="0" applyBorder="0" applyAlignment="0" applyProtection="0"/>
    <xf numFmtId="1" fontId="11" fillId="0" borderId="0" applyFont="0" applyFill="0" applyBorder="0" applyAlignment="0" applyProtection="0"/>
    <xf numFmtId="3" fontId="11"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167" fontId="11" fillId="0" borderId="0" applyFont="0" applyFill="0" applyBorder="0" applyAlignment="0" applyProtection="0"/>
    <xf numFmtId="10" fontId="11" fillId="0" borderId="0" applyFont="0" applyFill="0" applyBorder="0" applyAlignment="0" applyProtection="0"/>
    <xf numFmtId="168" fontId="11" fillId="0" borderId="4" applyFont="0" applyFill="0" applyBorder="0" applyAlignment="0" applyProtection="0"/>
    <xf numFmtId="166" fontId="11" fillId="0" borderId="4" applyFont="0" applyFill="0" applyBorder="0" applyAlignment="0" applyProtection="0"/>
    <xf numFmtId="169" fontId="11" fillId="0" borderId="0" applyFont="0" applyFill="0" applyBorder="0" applyAlignment="0" applyProtection="0"/>
    <xf numFmtId="170" fontId="11" fillId="0" borderId="7" applyFont="0" applyFill="0" applyBorder="0" applyAlignment="0" applyProtection="0"/>
    <xf numFmtId="171" fontId="11" fillId="0" borderId="7" applyFont="0" applyFill="0" applyBorder="0" applyAlignment="0" applyProtection="0"/>
    <xf numFmtId="172" fontId="11" fillId="0" borderId="7" applyFont="0" applyFill="0" applyBorder="0" applyAlignment="0" applyProtection="0"/>
    <xf numFmtId="0" fontId="11" fillId="0" borderId="8" applyNumberFormat="0" applyFont="0" applyFill="0" applyAlignment="0" applyProtection="0"/>
    <xf numFmtId="17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6" fontId="11" fillId="0" borderId="7" applyFont="0" applyFill="0" applyBorder="0" applyAlignment="0" applyProtection="0"/>
    <xf numFmtId="177" fontId="11" fillId="0" borderId="7" applyFont="0" applyFill="0" applyBorder="0" applyAlignment="0" applyProtection="0"/>
    <xf numFmtId="178" fontId="11" fillId="0" borderId="7" applyFont="0" applyFill="0" applyBorder="0" applyAlignment="0" applyProtection="0"/>
    <xf numFmtId="181" fontId="11" fillId="0" borderId="9" applyFont="0" applyFill="0" applyBorder="0" applyProtection="0">
      <alignment horizontal="center"/>
    </xf>
    <xf numFmtId="179" fontId="11" fillId="0" borderId="9" applyFont="0" applyFill="0" applyBorder="0" applyProtection="0">
      <alignment horizontal="center"/>
    </xf>
    <xf numFmtId="180" fontId="11" fillId="0" borderId="9" applyFont="0" applyFill="0" applyBorder="0" applyProtection="0">
      <alignment horizontal="left"/>
    </xf>
    <xf numFmtId="0" fontId="11" fillId="0" borderId="9" applyNumberFormat="0" applyFont="0" applyFill="0" applyAlignment="0" applyProtection="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8" borderId="0" applyNumberFormat="0" applyFont="0" applyBorder="0" applyAlignment="0" applyProtection="0"/>
    <xf numFmtId="0" fontId="11" fillId="9" borderId="0" applyNumberFormat="0" applyFont="0" applyBorder="0" applyAlignment="0" applyProtection="0"/>
    <xf numFmtId="0" fontId="12" fillId="0" borderId="4" applyNumberFormat="0" applyFill="0" applyBorder="0" applyAlignment="0" applyProtection="0"/>
    <xf numFmtId="0" fontId="13" fillId="0" borderId="4" applyNumberFormat="0" applyFill="0" applyBorder="0" applyAlignment="0" applyProtection="0"/>
    <xf numFmtId="0" fontId="11" fillId="0" borderId="0" applyNumberFormat="0" applyFont="0" applyFill="0" applyBorder="0" applyProtection="0">
      <alignment textRotation="90"/>
    </xf>
    <xf numFmtId="0" fontId="11" fillId="0" borderId="9" applyNumberFormat="0" applyFont="0" applyFill="0" applyAlignment="0" applyProtection="0"/>
    <xf numFmtId="0" fontId="11" fillId="0" borderId="8" applyNumberFormat="0" applyFont="0" applyFill="0" applyAlignment="0" applyProtection="0"/>
    <xf numFmtId="0" fontId="11" fillId="0" borderId="4" applyNumberFormat="0" applyFont="0" applyFill="0" applyAlignment="0" applyProtection="0"/>
    <xf numFmtId="181" fontId="11" fillId="0" borderId="0" applyFont="0" applyFill="0" applyBorder="0" applyProtection="0">
      <alignment horizontal="center"/>
    </xf>
    <xf numFmtId="44" fontId="10" fillId="0" borderId="0" applyFont="0" applyFill="0" applyBorder="0" applyAlignment="0" applyProtection="0">
      <alignment vertical="center"/>
    </xf>
    <xf numFmtId="4" fontId="14" fillId="0" borderId="0" applyFont="0" applyFill="0" applyBorder="0" applyAlignment="0" applyProtection="0"/>
    <xf numFmtId="43" fontId="10" fillId="0" borderId="0" applyFont="0" applyFill="0" applyBorder="0" applyAlignment="0" applyProtection="0"/>
    <xf numFmtId="0" fontId="10" fillId="0" borderId="0">
      <alignment vertical="center"/>
    </xf>
    <xf numFmtId="9" fontId="10" fillId="0" borderId="0" applyFont="0" applyFill="0" applyBorder="0" applyAlignment="0" applyProtection="0"/>
    <xf numFmtId="3" fontId="11"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169" fontId="15" fillId="0" borderId="0" applyFont="0" applyFill="0" applyBorder="0" applyAlignment="0" applyProtection="0">
      <alignment horizontal="center"/>
    </xf>
    <xf numFmtId="169" fontId="15" fillId="0" borderId="0" applyFont="0" applyFill="0" applyBorder="0" applyAlignment="0" applyProtection="0">
      <alignment horizontal="center"/>
    </xf>
    <xf numFmtId="169" fontId="11" fillId="0" borderId="0" applyFont="0" applyFill="0" applyBorder="0" applyAlignment="0" applyProtection="0">
      <alignment horizontal="center"/>
    </xf>
    <xf numFmtId="169" fontId="11" fillId="0" borderId="0" applyFont="0" applyFill="0" applyBorder="0" applyAlignment="0" applyProtection="0"/>
    <xf numFmtId="169" fontId="11" fillId="0" borderId="0" applyFont="0" applyFill="0" applyBorder="0" applyAlignment="0" applyProtection="0">
      <alignment horizontal="center"/>
    </xf>
    <xf numFmtId="169" fontId="11" fillId="0" borderId="0" applyFont="0" applyFill="0" applyBorder="0" applyAlignment="0" applyProtection="0">
      <alignment horizontal="center"/>
    </xf>
    <xf numFmtId="183" fontId="16" fillId="0" borderId="0" applyFont="0" applyFill="0" applyBorder="0" applyAlignment="0" applyProtection="0"/>
    <xf numFmtId="184" fontId="16" fillId="0" borderId="0" applyFont="0" applyFill="0" applyBorder="0" applyAlignment="0" applyProtection="0"/>
    <xf numFmtId="1" fontId="15" fillId="0" borderId="0" applyFont="0" applyFill="0" applyBorder="0" applyAlignment="0" applyProtection="0">
      <alignment horizontal="center"/>
    </xf>
    <xf numFmtId="1" fontId="11" fillId="0" borderId="0" applyFont="0" applyFill="0" applyBorder="0" applyAlignment="0" applyProtection="0"/>
    <xf numFmtId="1" fontId="11" fillId="0" borderId="0" applyFont="0" applyFill="0" applyBorder="0" applyAlignment="0" applyProtection="0">
      <alignment horizontal="center"/>
    </xf>
    <xf numFmtId="185" fontId="11" fillId="0" borderId="0" applyFont="0" applyFill="0" applyBorder="0" applyAlignment="0" applyProtection="0">
      <alignment horizontal="center"/>
    </xf>
    <xf numFmtId="185" fontId="15" fillId="0" borderId="0" applyFont="0" applyFill="0" applyBorder="0" applyAlignment="0" applyProtection="0">
      <alignment horizontal="center"/>
    </xf>
    <xf numFmtId="10" fontId="11" fillId="0" borderId="0" applyFont="0" applyFill="0" applyBorder="0" applyAlignment="0" applyProtection="0">
      <alignment horizontal="center"/>
    </xf>
    <xf numFmtId="10" fontId="15" fillId="0" borderId="0" applyFont="0" applyFill="0" applyBorder="0" applyAlignment="0" applyProtection="0">
      <alignment horizontal="center"/>
    </xf>
    <xf numFmtId="1" fontId="17" fillId="0" borderId="0" applyFont="0" applyFill="0" applyBorder="0" applyAlignment="0" applyProtection="0"/>
    <xf numFmtId="3" fontId="17" fillId="0" borderId="0" applyFont="0" applyFill="0" applyBorder="0" applyAlignment="0" applyProtection="0"/>
    <xf numFmtId="2" fontId="17" fillId="0" borderId="0" applyFont="0" applyFill="0" applyBorder="0" applyAlignment="0" applyProtection="0"/>
    <xf numFmtId="4" fontId="17" fillId="0" borderId="0" applyFont="0" applyFill="0" applyBorder="0" applyAlignment="0" applyProtection="0"/>
    <xf numFmtId="9" fontId="17" fillId="0" borderId="0" applyFont="0" applyFill="0" applyBorder="0" applyAlignment="0" applyProtection="0"/>
    <xf numFmtId="167" fontId="17" fillId="0" borderId="0" applyFont="0" applyFill="0" applyBorder="0" applyAlignment="0" applyProtection="0"/>
    <xf numFmtId="10" fontId="17" fillId="0" borderId="0" applyFont="0" applyFill="0" applyBorder="0" applyAlignment="0" applyProtection="0"/>
    <xf numFmtId="168" fontId="17" fillId="0" borderId="0" applyFont="0" applyFill="0" applyBorder="0" applyAlignment="0" applyProtection="0"/>
    <xf numFmtId="166" fontId="17" fillId="0" borderId="0" applyFont="0" applyFill="0" applyBorder="0" applyAlignment="0" applyProtection="0"/>
    <xf numFmtId="186" fontId="17"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173" fontId="17" fillId="0" borderId="0" applyFont="0" applyFill="0" applyBorder="0" applyAlignment="0" applyProtection="0"/>
    <xf numFmtId="174" fontId="17" fillId="0" borderId="0" applyFont="0" applyFill="0" applyBorder="0" applyAlignment="0" applyProtection="0"/>
    <xf numFmtId="187" fontId="17" fillId="0" borderId="0" applyFont="0" applyFill="0" applyBorder="0" applyAlignment="0" applyProtection="0"/>
    <xf numFmtId="175" fontId="17" fillId="0" borderId="0" applyFont="0" applyFill="0" applyBorder="0" applyAlignment="0" applyProtection="0"/>
    <xf numFmtId="176" fontId="17" fillId="0" borderId="0" applyFont="0" applyFill="0" applyBorder="0" applyAlignment="0" applyProtection="0"/>
    <xf numFmtId="177" fontId="17" fillId="0" borderId="0" applyFont="0" applyFill="0" applyBorder="0" applyAlignment="0" applyProtection="0"/>
    <xf numFmtId="178"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90" fontId="17" fillId="0" borderId="0" applyFont="0" applyFill="0" applyBorder="0" applyAlignment="0" applyProtection="0"/>
    <xf numFmtId="191" fontId="17" fillId="0" borderId="0" applyFont="0" applyFill="0" applyBorder="0" applyAlignment="0" applyProtection="0"/>
    <xf numFmtId="192" fontId="17"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181" fontId="15" fillId="0" borderId="9" applyFont="0" applyFill="0" applyBorder="0" applyProtection="0">
      <alignment horizontal="center"/>
    </xf>
    <xf numFmtId="3" fontId="9" fillId="0" borderId="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8" borderId="0" applyNumberFormat="0" applyFont="0" applyBorder="0" applyAlignment="0" applyProtection="0"/>
    <xf numFmtId="0" fontId="11" fillId="9" borderId="0" applyNumberFormat="0" applyFont="0" applyBorder="0" applyAlignment="0" applyProtection="0"/>
    <xf numFmtId="0" fontId="12" fillId="0" borderId="4" applyNumberFormat="0" applyFill="0" applyBorder="0" applyAlignment="0" applyProtection="0"/>
    <xf numFmtId="0" fontId="13" fillId="0" borderId="4" applyNumberFormat="0" applyFill="0" applyBorder="0" applyAlignment="0" applyProtection="0"/>
    <xf numFmtId="0" fontId="11" fillId="0" borderId="0" applyNumberFormat="0" applyFont="0" applyFill="0" applyBorder="0" applyProtection="0">
      <alignment textRotation="90"/>
    </xf>
    <xf numFmtId="0" fontId="19" fillId="20"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0"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7" borderId="0" applyNumberFormat="0" applyBorder="0" applyAlignment="0" applyProtection="0"/>
    <xf numFmtId="0" fontId="20" fillId="0" borderId="0" applyNumberFormat="0" applyFill="0" applyBorder="0" applyAlignment="0" applyProtection="0"/>
    <xf numFmtId="0" fontId="21" fillId="11" borderId="0" applyNumberFormat="0" applyBorder="0" applyAlignment="0" applyProtection="0"/>
    <xf numFmtId="0" fontId="22" fillId="28" borderId="10" applyNumberFormat="0" applyAlignment="0" applyProtection="0"/>
    <xf numFmtId="0" fontId="22" fillId="28" borderId="10" applyNumberFormat="0" applyAlignment="0" applyProtection="0"/>
    <xf numFmtId="0" fontId="23" fillId="0" borderId="11" applyNumberFormat="0" applyFill="0" applyAlignment="0" applyProtection="0"/>
    <xf numFmtId="0" fontId="24" fillId="29" borderId="12" applyNumberFormat="0" applyAlignment="0" applyProtection="0"/>
    <xf numFmtId="0" fontId="10" fillId="30" borderId="13" applyNumberFormat="0" applyFont="0" applyAlignment="0" applyProtection="0"/>
    <xf numFmtId="0" fontId="11" fillId="0" borderId="9" applyNumberFormat="0" applyFont="0" applyFill="0" applyAlignment="0" applyProtection="0"/>
    <xf numFmtId="0" fontId="11" fillId="0" borderId="8" applyNumberFormat="0" applyFont="0" applyFill="0" applyAlignment="0" applyProtection="0"/>
    <xf numFmtId="0" fontId="11" fillId="0" borderId="4" applyNumberFormat="0" applyFont="0" applyFill="0" applyAlignment="0" applyProtection="0"/>
    <xf numFmtId="14" fontId="25" fillId="0" borderId="0" applyFont="0" applyFill="0" applyBorder="0" applyProtection="0">
      <alignment horizontal="center" vertical="center"/>
    </xf>
    <xf numFmtId="181" fontId="11" fillId="0" borderId="0" applyFont="0" applyFill="0" applyBorder="0" applyProtection="0">
      <alignment horizontal="center"/>
    </xf>
    <xf numFmtId="181" fontId="15" fillId="0" borderId="0" applyFont="0" applyFill="0" applyBorder="0" applyProtection="0">
      <alignment horizontal="center"/>
    </xf>
    <xf numFmtId="195" fontId="25" fillId="0" borderId="0" applyFont="0" applyFill="0" applyBorder="0" applyAlignment="0" applyProtection="0">
      <alignment horizontal="center"/>
    </xf>
    <xf numFmtId="0" fontId="26" fillId="15" borderId="10" applyNumberFormat="0" applyAlignment="0" applyProtection="0"/>
    <xf numFmtId="44" fontId="9"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97" fontId="9" fillId="0" borderId="0" applyFont="0" applyFill="0" applyBorder="0" applyAlignment="0" applyProtection="0"/>
    <xf numFmtId="0" fontId="27" fillId="0" borderId="0" applyNumberFormat="0" applyFill="0" applyBorder="0" applyAlignment="0" applyProtection="0"/>
    <xf numFmtId="0" fontId="28" fillId="12" borderId="0" applyNumberFormat="0" applyBorder="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26" fillId="15" borderId="10" applyNumberFormat="0" applyAlignment="0" applyProtection="0"/>
    <xf numFmtId="0" fontId="21" fillId="11" borderId="0" applyNumberFormat="0" applyBorder="0" applyAlignment="0" applyProtection="0"/>
    <xf numFmtId="198" fontId="25" fillId="0" borderId="0" applyFont="0" applyFill="0" applyBorder="0" applyAlignment="0" applyProtection="0">
      <alignment vertical="center"/>
    </xf>
    <xf numFmtId="199" fontId="25"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3" fillId="0" borderId="11" applyNumberFormat="0" applyFill="0" applyAlignment="0" applyProtection="0"/>
    <xf numFmtId="43" fontId="10" fillId="0" borderId="0" applyFont="0" applyFill="0" applyBorder="0" applyAlignment="0" applyProtection="0"/>
    <xf numFmtId="4"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 fontId="14"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7" fontId="16" fillId="0" borderId="0" applyFont="0" applyFill="0" applyBorder="0" applyAlignment="0" applyProtection="0"/>
    <xf numFmtId="0" fontId="36" fillId="31" borderId="0" applyNumberFormat="0" applyBorder="0" applyAlignment="0" applyProtection="0"/>
    <xf numFmtId="0" fontId="36" fillId="31" borderId="0" applyNumberFormat="0" applyBorder="0" applyAlignment="0" applyProtection="0"/>
    <xf numFmtId="0" fontId="10" fillId="0" borderId="0"/>
    <xf numFmtId="0" fontId="10" fillId="0" borderId="0"/>
    <xf numFmtId="0" fontId="5"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9" fillId="0" borderId="0"/>
    <xf numFmtId="0" fontId="18" fillId="0" borderId="0"/>
    <xf numFmtId="0" fontId="18" fillId="0" borderId="0"/>
    <xf numFmtId="0" fontId="5" fillId="0" borderId="0"/>
    <xf numFmtId="0" fontId="1" fillId="0" borderId="0"/>
    <xf numFmtId="0" fontId="1" fillId="0" borderId="0"/>
    <xf numFmtId="0" fontId="1" fillId="0" borderId="0"/>
    <xf numFmtId="0" fontId="9"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0" fillId="0" borderId="0"/>
    <xf numFmtId="0" fontId="9" fillId="0" borderId="0"/>
    <xf numFmtId="0" fontId="10" fillId="0" borderId="0"/>
    <xf numFmtId="0" fontId="9" fillId="0" borderId="0"/>
    <xf numFmtId="0" fontId="5" fillId="0" borderId="0"/>
    <xf numFmtId="0" fontId="10" fillId="0" borderId="0"/>
    <xf numFmtId="0" fontId="9" fillId="0" borderId="0"/>
    <xf numFmtId="0" fontId="9" fillId="0" borderId="0"/>
    <xf numFmtId="0" fontId="1" fillId="0" borderId="0"/>
    <xf numFmtId="0" fontId="1" fillId="0" borderId="0"/>
    <xf numFmtId="0" fontId="1" fillId="0" borderId="0"/>
    <xf numFmtId="0" fontId="9" fillId="0" borderId="0"/>
    <xf numFmtId="0" fontId="10"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1" fillId="0" borderId="0"/>
    <xf numFmtId="0" fontId="1" fillId="0" borderId="0"/>
    <xf numFmtId="0" fontId="1" fillId="0" borderId="0"/>
    <xf numFmtId="0" fontId="9" fillId="0" borderId="0"/>
    <xf numFmtId="0" fontId="10"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5" fillId="0" borderId="0"/>
    <xf numFmtId="0" fontId="10" fillId="0" borderId="0"/>
    <xf numFmtId="0" fontId="10" fillId="30" borderId="13" applyNumberFormat="0" applyFont="0" applyAlignment="0" applyProtection="0"/>
    <xf numFmtId="0" fontId="37" fillId="28" borderId="17" applyNumberFormat="0" applyAlignment="0" applyProtection="0"/>
    <xf numFmtId="200" fontId="25" fillId="0" borderId="0" applyFont="0" applyFill="0" applyBorder="0" applyAlignment="0" applyProtection="0">
      <alignment horizontal="center" vertical="top"/>
    </xf>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192" fontId="17" fillId="0" borderId="0" applyNumberFormat="0" applyFont="0" applyFill="0" applyBorder="0" applyProtection="0">
      <alignment horizontal="fill"/>
    </xf>
    <xf numFmtId="0" fontId="17" fillId="0" borderId="0" applyNumberFormat="0" applyFont="0" applyFill="0" applyBorder="0" applyProtection="0">
      <alignment wrapText="1"/>
    </xf>
    <xf numFmtId="0" fontId="28" fillId="12" borderId="0" applyNumberFormat="0" applyBorder="0" applyAlignment="0" applyProtection="0"/>
    <xf numFmtId="0" fontId="37" fillId="28" borderId="1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2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41" fillId="0" borderId="18" applyNumberFormat="0" applyFill="0" applyAlignment="0" applyProtection="0"/>
    <xf numFmtId="0" fontId="24" fillId="29" borderId="12" applyNumberFormat="0" applyAlignment="0" applyProtection="0"/>
    <xf numFmtId="0" fontId="20" fillId="0" borderId="0" applyNumberFormat="0" applyFill="0" applyBorder="0" applyAlignment="0" applyProtection="0"/>
    <xf numFmtId="0" fontId="9"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0" fillId="0" borderId="0" applyFont="0" applyFill="0" applyBorder="0" applyAlignment="0" applyProtection="0"/>
    <xf numFmtId="3" fontId="9" fillId="0" borderId="0" applyBorder="0"/>
    <xf numFmtId="0" fontId="42" fillId="32" borderId="0"/>
    <xf numFmtId="0" fontId="43" fillId="0" borderId="0" applyNumberFormat="0" applyFill="0" applyBorder="0" applyAlignment="0"/>
    <xf numFmtId="3" fontId="10" fillId="0" borderId="4" applyFill="0" applyProtection="0">
      <alignment vertical="center" wrapText="1"/>
    </xf>
    <xf numFmtId="0" fontId="44" fillId="0" borderId="0"/>
    <xf numFmtId="0" fontId="45" fillId="0" borderId="0" applyNumberFormat="0"/>
    <xf numFmtId="0" fontId="10" fillId="0" borderId="0" applyFont="0" applyFill="0" applyBorder="0" applyAlignment="0" applyProtection="0"/>
    <xf numFmtId="3" fontId="10" fillId="33" borderId="0" applyFont="0" applyFill="0" applyBorder="0" applyAlignment="0" applyProtection="0"/>
    <xf numFmtId="201" fontId="46" fillId="0" borderId="0" applyFont="0" applyFill="0" applyBorder="0">
      <alignment horizontal="right"/>
      <protection locked="0"/>
    </xf>
    <xf numFmtId="202" fontId="9" fillId="0" borderId="0">
      <alignment horizontal="center"/>
    </xf>
    <xf numFmtId="0" fontId="10" fillId="0" borderId="0" applyFont="0" applyFill="0" applyBorder="0" applyAlignment="0" applyProtection="0"/>
    <xf numFmtId="165" fontId="10" fillId="0" borderId="0" applyFont="0" applyFill="0" applyBorder="0" applyAlignment="0" applyProtection="0"/>
    <xf numFmtId="165" fontId="18" fillId="0" borderId="0" applyFont="0" applyFill="0" applyBorder="0" applyAlignment="0" applyProtection="0"/>
    <xf numFmtId="203" fontId="10" fillId="33" borderId="0" applyFont="0" applyFill="0" applyBorder="0" applyAlignment="0" applyProtection="0"/>
    <xf numFmtId="0" fontId="10" fillId="28" borderId="19">
      <alignment horizontal="center"/>
    </xf>
    <xf numFmtId="14" fontId="46" fillId="34" borderId="0" applyFont="0" applyBorder="0" applyAlignment="0">
      <alignment vertical="top"/>
    </xf>
    <xf numFmtId="204" fontId="46" fillId="34" borderId="0" applyFont="0" applyBorder="0" applyAlignment="0">
      <alignment vertical="top"/>
    </xf>
    <xf numFmtId="14" fontId="46" fillId="0" borderId="0" applyFont="0" applyFill="0" applyBorder="0" applyProtection="0">
      <alignment horizontal="center"/>
      <protection locked="0"/>
    </xf>
    <xf numFmtId="14" fontId="10" fillId="0" borderId="0" applyFill="0" applyBorder="0" applyProtection="0">
      <alignment vertical="center" wrapText="1"/>
    </xf>
    <xf numFmtId="205" fontId="47" fillId="0" borderId="0" applyFill="0" applyBorder="0">
      <alignment horizontal="right"/>
    </xf>
    <xf numFmtId="0" fontId="47" fillId="0" borderId="5" applyBorder="0"/>
    <xf numFmtId="0" fontId="48" fillId="0" borderId="20" applyNumberFormat="0" applyFont="0" applyAlignment="0">
      <alignment horizontal="left"/>
    </xf>
    <xf numFmtId="0" fontId="49" fillId="0" borderId="0" applyNumberFormat="0" applyFont="0" applyFill="0" applyBorder="0" applyAlignment="0">
      <alignment horizontal="left" vertical="top"/>
    </xf>
    <xf numFmtId="2" fontId="10" fillId="33" borderId="0" applyFont="0" applyFill="0" applyBorder="0" applyAlignment="0" applyProtection="0"/>
    <xf numFmtId="38" fontId="47" fillId="35" borderId="0" applyNumberFormat="0" applyBorder="0" applyAlignment="0" applyProtection="0"/>
    <xf numFmtId="206"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50" fillId="0" borderId="0">
      <alignment horizontal="left"/>
    </xf>
    <xf numFmtId="10" fontId="47" fillId="35" borderId="4" applyNumberFormat="0" applyBorder="0" applyAlignment="0" applyProtection="0"/>
    <xf numFmtId="0" fontId="51" fillId="36" borderId="0"/>
    <xf numFmtId="207" fontId="10" fillId="0" borderId="0" applyFont="0" applyFill="0" applyBorder="0" applyAlignment="0" applyProtection="0"/>
    <xf numFmtId="0" fontId="52" fillId="0" borderId="21"/>
    <xf numFmtId="3" fontId="10" fillId="0" borderId="0" applyFont="0" applyFill="0" applyBorder="0" applyAlignment="0" applyProtection="0"/>
    <xf numFmtId="0" fontId="46" fillId="34" borderId="0" applyNumberFormat="0" applyFont="0" applyBorder="0" applyAlignment="0">
      <alignment vertical="top"/>
    </xf>
    <xf numFmtId="208" fontId="53" fillId="0" borderId="0"/>
    <xf numFmtId="0" fontId="54" fillId="35" borderId="0">
      <alignment horizontal="right"/>
    </xf>
    <xf numFmtId="0" fontId="55" fillId="37" borderId="6"/>
    <xf numFmtId="10"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09" fontId="47" fillId="0" borderId="0" applyFont="0" applyFill="0" applyBorder="0">
      <alignment horizontal="right"/>
      <protection locked="0"/>
    </xf>
    <xf numFmtId="4" fontId="54" fillId="38" borderId="22" applyNumberFormat="0" applyProtection="0">
      <alignment horizontal="left" vertical="center" indent="1"/>
    </xf>
    <xf numFmtId="0" fontId="42" fillId="32" borderId="0"/>
    <xf numFmtId="0" fontId="42" fillId="32" borderId="0"/>
    <xf numFmtId="0" fontId="52" fillId="0" borderId="0"/>
    <xf numFmtId="0" fontId="43" fillId="0" borderId="23" applyBorder="0"/>
    <xf numFmtId="0" fontId="56" fillId="0" borderId="24" applyBorder="0"/>
    <xf numFmtId="0" fontId="57" fillId="0" borderId="25" applyBorder="0"/>
    <xf numFmtId="3" fontId="10" fillId="0" borderId="0" applyFont="0" applyFill="0" applyBorder="0" applyAlignment="0" applyProtection="0"/>
    <xf numFmtId="0" fontId="58" fillId="0" borderId="0" applyFont="0" applyFill="0" applyBorder="0" applyAlignment="0" applyProtection="0"/>
    <xf numFmtId="43" fontId="59" fillId="0" borderId="0" applyFont="0" applyFill="0" applyBorder="0" applyAlignment="0" applyProtection="0"/>
    <xf numFmtId="0" fontId="59" fillId="0" borderId="0"/>
    <xf numFmtId="0" fontId="9" fillId="0" borderId="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168" fontId="11" fillId="0" borderId="4" applyFont="0" applyFill="0" applyBorder="0" applyAlignment="0" applyProtection="0"/>
    <xf numFmtId="166" fontId="11" fillId="0" borderId="4" applyFont="0" applyFill="0" applyBorder="0" applyAlignment="0" applyProtection="0"/>
    <xf numFmtId="0" fontId="18" fillId="16"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1" borderId="0" applyNumberFormat="0" applyBorder="0" applyAlignment="0" applyProtection="0"/>
    <xf numFmtId="0" fontId="20" fillId="0" borderId="0" applyNumberFormat="0" applyFill="0" applyBorder="0" applyAlignment="0" applyProtection="0"/>
    <xf numFmtId="3" fontId="10" fillId="0" borderId="4" applyFill="0" applyProtection="0">
      <alignment vertical="center" wrapText="1"/>
    </xf>
    <xf numFmtId="0" fontId="22" fillId="28" borderId="10" applyNumberFormat="0" applyAlignment="0" applyProtection="0"/>
    <xf numFmtId="0" fontId="9" fillId="0" borderId="0" applyNumberFormat="0" applyFont="0" applyFill="0" applyBorder="0" applyProtection="0">
      <alignment horizontal="center" vertical="center" wrapText="1"/>
    </xf>
    <xf numFmtId="0" fontId="10" fillId="0" borderId="0" applyFont="0" applyFill="0" applyBorder="0" applyAlignment="0" applyProtection="0"/>
    <xf numFmtId="3" fontId="10" fillId="33" borderId="0" applyFont="0" applyFill="0" applyBorder="0" applyAlignment="0" applyProtection="0"/>
    <xf numFmtId="0" fontId="1" fillId="4" borderId="1" applyNumberFormat="0" applyFont="0" applyAlignment="0" applyProtection="0"/>
    <xf numFmtId="0" fontId="10" fillId="0" borderId="0" applyFont="0" applyFill="0" applyBorder="0" applyAlignment="0" applyProtection="0"/>
    <xf numFmtId="165" fontId="10" fillId="0" borderId="0" applyFont="0" applyFill="0" applyBorder="0" applyAlignment="0" applyProtection="0"/>
    <xf numFmtId="203" fontId="10" fillId="33" borderId="0" applyFont="0" applyFill="0" applyBorder="0" applyAlignment="0" applyProtection="0"/>
    <xf numFmtId="0" fontId="26" fillId="15" borderId="10" applyNumberFormat="0" applyAlignment="0" applyProtection="0"/>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6" fontId="10" fillId="0" borderId="0" applyFont="0" applyFill="0" applyBorder="0" applyAlignment="0" applyProtection="0"/>
    <xf numFmtId="2" fontId="10" fillId="33" borderId="0" applyFont="0" applyFill="0" applyBorder="0" applyAlignment="0" applyProtection="0"/>
    <xf numFmtId="0" fontId="21" fillId="1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xf numFmtId="3" fontId="10" fillId="0" borderId="0" applyFont="0" applyFill="0" applyBorder="0" applyAlignment="0" applyProtection="0"/>
    <xf numFmtId="0" fontId="1" fillId="0" borderId="0"/>
    <xf numFmtId="0" fontId="1" fillId="0" borderId="0"/>
    <xf numFmtId="0" fontId="18" fillId="0" borderId="0"/>
    <xf numFmtId="0" fontId="9" fillId="0" borderId="0"/>
    <xf numFmtId="0" fontId="10" fillId="30" borderId="13" applyNumberFormat="0" applyFont="0" applyAlignment="0" applyProtection="0"/>
    <xf numFmtId="10"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0" fontId="37" fillId="28" borderId="17" applyNumberFormat="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41" fillId="0" borderId="18" applyNumberFormat="0" applyFill="0" applyAlignment="0" applyProtection="0"/>
    <xf numFmtId="3" fontId="10" fillId="0" borderId="0" applyFont="0" applyFill="0" applyBorder="0" applyAlignment="0" applyProtection="0"/>
    <xf numFmtId="3" fontId="10" fillId="0" borderId="4" applyFill="0" applyProtection="0">
      <alignment vertical="center" wrapText="1"/>
    </xf>
    <xf numFmtId="3" fontId="10" fillId="0" borderId="4" applyFill="0" applyProtection="0">
      <alignment vertical="center" wrapText="1"/>
    </xf>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47" fillId="0" borderId="5" applyBorder="0"/>
    <xf numFmtId="0" fontId="47" fillId="0" borderId="5" applyBorder="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43" fontId="1" fillId="0" borderId="0" applyFont="0" applyFill="0" applyBorder="0" applyAlignment="0" applyProtection="0"/>
    <xf numFmtId="0" fontId="22" fillId="28" borderId="10" applyNumberFormat="0" applyAlignment="0" applyProtection="0"/>
    <xf numFmtId="44" fontId="10" fillId="0" borderId="0" applyFont="0" applyFill="0" applyBorder="0" applyAlignment="0" applyProtection="0"/>
    <xf numFmtId="44" fontId="10" fillId="0" borderId="0" applyFont="0" applyFill="0" applyBorder="0" applyAlignment="0" applyProtection="0"/>
    <xf numFmtId="0" fontId="26" fillId="15" borderId="10"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8" fillId="0" borderId="0"/>
    <xf numFmtId="0" fontId="18" fillId="0" borderId="0"/>
    <xf numFmtId="0" fontId="18" fillId="0" borderId="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43" fontId="1" fillId="0" borderId="0" applyFont="0" applyFill="0" applyBorder="0" applyAlignment="0" applyProtection="0"/>
    <xf numFmtId="0" fontId="26" fillId="15" borderId="10" applyNumberFormat="0" applyAlignment="0" applyProtection="0"/>
    <xf numFmtId="166" fontId="11" fillId="0" borderId="26" applyFont="0" applyFill="0" applyBorder="0" applyAlignment="0" applyProtection="0"/>
    <xf numFmtId="0" fontId="22" fillId="28" borderId="10" applyNumberFormat="0" applyAlignment="0" applyProtection="0"/>
    <xf numFmtId="0" fontId="37" fillId="28" borderId="17" applyNumberFormat="0" applyAlignment="0" applyProtection="0"/>
    <xf numFmtId="0" fontId="10" fillId="30" borderId="13" applyNumberFormat="0" applyFont="0" applyAlignment="0" applyProtection="0"/>
    <xf numFmtId="3" fontId="10" fillId="0" borderId="26" applyFill="0" applyProtection="0">
      <alignment vertical="center" wrapText="1"/>
    </xf>
    <xf numFmtId="4" fontId="54" fillId="38" borderId="22" applyNumberFormat="0" applyProtection="0">
      <alignment horizontal="left" vertical="center" indent="1"/>
    </xf>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10" fillId="30" borderId="13" applyNumberFormat="0" applyFont="0" applyAlignment="0" applyProtection="0"/>
    <xf numFmtId="0" fontId="37" fillId="28" borderId="17"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37" fillId="28" borderId="17" applyNumberFormat="0" applyAlignment="0" applyProtection="0"/>
    <xf numFmtId="168" fontId="11" fillId="0" borderId="26" applyFont="0" applyFill="0" applyBorder="0" applyAlignment="0" applyProtection="0"/>
    <xf numFmtId="0" fontId="41" fillId="0" borderId="18" applyNumberFormat="0" applyFill="0" applyAlignment="0" applyProtection="0"/>
    <xf numFmtId="0" fontId="26" fillId="15" borderId="10" applyNumberFormat="0" applyAlignment="0" applyProtection="0"/>
    <xf numFmtId="0" fontId="10" fillId="30" borderId="13" applyNumberFormat="0" applyFont="0" applyAlignment="0" applyProtection="0"/>
    <xf numFmtId="4" fontId="54" fillId="38" borderId="22" applyNumberFormat="0" applyProtection="0">
      <alignment horizontal="left" vertical="center" indent="1"/>
    </xf>
    <xf numFmtId="0" fontId="22" fillId="28" borderId="10" applyNumberFormat="0" applyAlignment="0" applyProtection="0"/>
    <xf numFmtId="168" fontId="11" fillId="0" borderId="26" applyFont="0" applyFill="0" applyBorder="0" applyAlignment="0" applyProtection="0"/>
    <xf numFmtId="3" fontId="10" fillId="0" borderId="26" applyFill="0" applyProtection="0">
      <alignment vertical="center" wrapText="1"/>
    </xf>
    <xf numFmtId="0" fontId="41" fillId="0" borderId="18" applyNumberFormat="0" applyFill="0" applyAlignment="0" applyProtection="0"/>
    <xf numFmtId="0" fontId="37" fillId="28" borderId="17" applyNumberFormat="0" applyAlignment="0" applyProtection="0"/>
    <xf numFmtId="0" fontId="22" fillId="28" borderId="10" applyNumberFormat="0" applyAlignment="0" applyProtection="0"/>
    <xf numFmtId="0" fontId="37" fillId="28" borderId="17" applyNumberFormat="0" applyAlignment="0" applyProtection="0"/>
    <xf numFmtId="0" fontId="26" fillId="15"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37" fillId="28" borderId="17" applyNumberFormat="0" applyAlignment="0" applyProtection="0"/>
    <xf numFmtId="166" fontId="11" fillId="0" borderId="26" applyFont="0" applyFill="0" applyBorder="0" applyAlignment="0" applyProtection="0"/>
    <xf numFmtId="0" fontId="41" fillId="0" borderId="18" applyNumberFormat="0" applyFill="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0" fontId="41" fillId="0" borderId="18" applyNumberFormat="0" applyFill="0" applyAlignment="0" applyProtection="0"/>
    <xf numFmtId="3" fontId="10" fillId="0" borderId="26" applyFill="0" applyProtection="0">
      <alignment vertical="center" wrapText="1"/>
    </xf>
    <xf numFmtId="3" fontId="10" fillId="0" borderId="26" applyFill="0" applyProtection="0">
      <alignment vertical="center" wrapText="1"/>
    </xf>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0" fontId="60" fillId="0" borderId="0"/>
    <xf numFmtId="9" fontId="60" fillId="0" borderId="0" applyFont="0" applyFill="0" applyBorder="0" applyAlignment="0" applyProtection="0"/>
    <xf numFmtId="0" fontId="60" fillId="0" borderId="0"/>
    <xf numFmtId="9" fontId="60" fillId="0" borderId="0" applyFont="0" applyFill="0" applyBorder="0" applyAlignment="0" applyProtection="0"/>
    <xf numFmtId="0" fontId="61" fillId="0" borderId="0"/>
    <xf numFmtId="44" fontId="61" fillId="0" borderId="0" applyFont="0" applyFill="0" applyBorder="0" applyAlignment="0" applyProtection="0"/>
    <xf numFmtId="9" fontId="61" fillId="0" borderId="0" applyFont="0" applyFill="0" applyBorder="0" applyAlignment="0" applyProtection="0"/>
    <xf numFmtId="210" fontId="8" fillId="39" borderId="27" applyAlignment="0" applyProtection="0"/>
    <xf numFmtId="0" fontId="5" fillId="0" borderId="0"/>
    <xf numFmtId="0" fontId="62" fillId="2" borderId="0" applyNumberFormat="0" applyBorder="0" applyAlignment="0" applyProtection="0"/>
    <xf numFmtId="0" fontId="63" fillId="3" borderId="0" applyNumberFormat="0" applyBorder="0" applyAlignment="0" applyProtection="0"/>
    <xf numFmtId="0" fontId="5" fillId="6" borderId="0" applyNumberFormat="0" applyBorder="0" applyAlignment="0" applyProtection="0"/>
    <xf numFmtId="9" fontId="5" fillId="0" borderId="0" applyFont="0" applyFill="0" applyBorder="0" applyAlignment="0" applyProtection="0"/>
    <xf numFmtId="0" fontId="5" fillId="5" borderId="0" applyNumberFormat="0" applyBorder="0" applyAlignment="0" applyProtection="0"/>
    <xf numFmtId="168" fontId="11" fillId="0" borderId="26" applyFont="0" applyFill="0" applyBorder="0" applyAlignment="0" applyProtection="0"/>
    <xf numFmtId="166" fontId="11" fillId="0" borderId="26" applyFont="0" applyFill="0" applyBorder="0" applyAlignment="0" applyProtection="0"/>
    <xf numFmtId="0" fontId="12" fillId="0" borderId="26" applyNumberFormat="0" applyFill="0" applyBorder="0" applyAlignment="0" applyProtection="0"/>
    <xf numFmtId="0" fontId="13" fillId="0" borderId="26" applyNumberFormat="0" applyFill="0" applyBorder="0" applyAlignment="0" applyProtection="0"/>
    <xf numFmtId="0" fontId="11" fillId="0" borderId="26" applyNumberFormat="0" applyFont="0" applyFill="0" applyAlignment="0" applyProtection="0"/>
    <xf numFmtId="44" fontId="10" fillId="0" borderId="0" applyFont="0" applyFill="0" applyBorder="0" applyAlignment="0" applyProtection="0">
      <alignment vertical="center"/>
    </xf>
    <xf numFmtId="43" fontId="10" fillId="0" borderId="0" applyFont="0" applyFill="0" applyBorder="0" applyAlignment="0" applyProtection="0"/>
    <xf numFmtId="3" fontId="15" fillId="0" borderId="0" applyFont="0" applyFill="0" applyBorder="0" applyAlignment="0" applyProtection="0">
      <alignment horizontal="center"/>
    </xf>
    <xf numFmtId="169" fontId="15" fillId="0" borderId="0" applyFont="0" applyFill="0" applyBorder="0" applyAlignment="0" applyProtection="0">
      <alignment horizontal="center"/>
    </xf>
    <xf numFmtId="1" fontId="15" fillId="0" borderId="0" applyFont="0" applyFill="0" applyBorder="0" applyAlignment="0" applyProtection="0">
      <alignment horizontal="center"/>
    </xf>
    <xf numFmtId="185" fontId="15" fillId="0" borderId="0" applyFont="0" applyFill="0" applyBorder="0" applyAlignment="0" applyProtection="0">
      <alignment horizontal="center"/>
    </xf>
    <xf numFmtId="10" fontId="15" fillId="0" borderId="0" applyFont="0" applyFill="0" applyBorder="0" applyAlignment="0" applyProtection="0">
      <alignment horizontal="center"/>
    </xf>
    <xf numFmtId="181" fontId="15" fillId="0" borderId="9" applyFont="0" applyFill="0" applyBorder="0" applyProtection="0">
      <alignment horizontal="center"/>
    </xf>
    <xf numFmtId="0" fontId="12" fillId="0" borderId="26" applyNumberFormat="0" applyFill="0" applyBorder="0" applyAlignment="0" applyProtection="0"/>
    <xf numFmtId="0" fontId="13" fillId="0" borderId="26" applyNumberFormat="0" applyFill="0" applyBorder="0" applyAlignment="0" applyProtection="0"/>
    <xf numFmtId="0" fontId="11" fillId="0" borderId="26" applyNumberFormat="0" applyFont="0" applyFill="0" applyAlignment="0" applyProtection="0"/>
    <xf numFmtId="181" fontId="15" fillId="0" borderId="0" applyFont="0" applyFill="0" applyBorder="0" applyProtection="0">
      <alignment horizontal="center"/>
    </xf>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6" fillId="15" borderId="10" applyNumberFormat="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1" fillId="0" borderId="0" applyFont="0" applyFill="0" applyBorder="0" applyAlignment="0" applyProtection="0"/>
    <xf numFmtId="3" fontId="10" fillId="0" borderId="26" applyFill="0" applyProtection="0">
      <alignment vertical="center" wrapText="1"/>
    </xf>
    <xf numFmtId="168" fontId="11" fillId="0" borderId="26" applyFont="0" applyFill="0" applyBorder="0" applyAlignment="0" applyProtection="0"/>
    <xf numFmtId="166" fontId="11" fillId="0" borderId="26" applyFont="0" applyFill="0" applyBorder="0" applyAlignment="0" applyProtection="0"/>
    <xf numFmtId="3" fontId="10" fillId="0" borderId="26" applyFill="0" applyProtection="0">
      <alignment vertical="center" wrapText="1"/>
    </xf>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3" fontId="10" fillId="0" borderId="26" applyFill="0" applyProtection="0">
      <alignment vertical="center" wrapText="1"/>
    </xf>
    <xf numFmtId="3" fontId="10" fillId="0" borderId="26" applyFill="0" applyProtection="0">
      <alignment vertical="center" wrapText="1"/>
    </xf>
    <xf numFmtId="43"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166" fontId="11" fillId="0" borderId="26" applyFont="0" applyFill="0" applyBorder="0" applyAlignment="0" applyProtection="0"/>
    <xf numFmtId="3" fontId="10" fillId="0" borderId="26" applyFill="0" applyProtection="0">
      <alignment vertical="center" wrapText="1"/>
    </xf>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10" fillId="30" borderId="13" applyNumberFormat="0" applyFont="0" applyAlignment="0" applyProtection="0"/>
    <xf numFmtId="0" fontId="37" fillId="28" borderId="17"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37" fillId="28" borderId="17" applyNumberFormat="0" applyAlignment="0" applyProtection="0"/>
    <xf numFmtId="168" fontId="11" fillId="0" borderId="26" applyFont="0" applyFill="0" applyBorder="0" applyAlignment="0" applyProtection="0"/>
    <xf numFmtId="0" fontId="41" fillId="0" borderId="18" applyNumberFormat="0" applyFill="0" applyAlignment="0" applyProtection="0"/>
    <xf numFmtId="4" fontId="54" fillId="38" borderId="22" applyNumberFormat="0" applyProtection="0">
      <alignment horizontal="left" vertical="center" indent="1"/>
    </xf>
    <xf numFmtId="168" fontId="11" fillId="0" borderId="26" applyFont="0" applyFill="0" applyBorder="0" applyAlignment="0" applyProtection="0"/>
    <xf numFmtId="3" fontId="10" fillId="0" borderId="26" applyFill="0" applyProtection="0">
      <alignment vertical="center" wrapText="1"/>
    </xf>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166" fontId="11" fillId="0" borderId="26" applyFont="0" applyFill="0" applyBorder="0" applyAlignment="0" applyProtection="0"/>
    <xf numFmtId="0" fontId="41" fillId="0" borderId="18" applyNumberFormat="0" applyFill="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3" fontId="10" fillId="0" borderId="26" applyFill="0" applyProtection="0">
      <alignment vertical="center" wrapText="1"/>
    </xf>
    <xf numFmtId="3" fontId="10" fillId="0" borderId="26" applyFill="0" applyProtection="0">
      <alignment vertical="center" wrapText="1"/>
    </xf>
    <xf numFmtId="44" fontId="61" fillId="0" borderId="0" applyFont="0" applyFill="0" applyBorder="0" applyAlignment="0" applyProtection="0"/>
    <xf numFmtId="9" fontId="61"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43" fontId="1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9" fillId="0" borderId="0"/>
    <xf numFmtId="0" fontId="111" fillId="0" borderId="0" applyNumberFormat="0" applyFill="0" applyBorder="0" applyAlignment="0" applyProtection="0"/>
  </cellStyleXfs>
  <cellXfs count="553">
    <xf numFmtId="0" fontId="0" fillId="0" borderId="0" xfId="0"/>
    <xf numFmtId="0" fontId="0" fillId="7" borderId="26" xfId="0" applyFill="1" applyBorder="1" applyProtection="1">
      <protection locked="0"/>
    </xf>
    <xf numFmtId="1" fontId="0" fillId="7" borderId="26" xfId="0" applyNumberFormat="1" applyFill="1" applyBorder="1" applyAlignment="1" applyProtection="1">
      <alignment horizontal="left" vertical="top"/>
      <protection locked="0"/>
    </xf>
    <xf numFmtId="10" fontId="0" fillId="7" borderId="4" xfId="0" applyNumberFormat="1" applyFill="1" applyBorder="1" applyProtection="1">
      <protection locked="0"/>
    </xf>
    <xf numFmtId="0" fontId="6" fillId="43" borderId="26" xfId="0" applyFont="1" applyFill="1" applyBorder="1" applyProtection="1">
      <protection locked="0"/>
    </xf>
    <xf numFmtId="10" fontId="6" fillId="43" borderId="26" xfId="0" applyNumberFormat="1" applyFont="1" applyFill="1" applyBorder="1" applyAlignment="1" applyProtection="1">
      <alignment horizontal="right" vertical="center"/>
      <protection locked="0"/>
    </xf>
    <xf numFmtId="4" fontId="0" fillId="7" borderId="31" xfId="0" applyNumberFormat="1" applyFill="1" applyBorder="1" applyProtection="1">
      <protection locked="0"/>
    </xf>
    <xf numFmtId="4" fontId="0" fillId="7" borderId="40" xfId="0" applyNumberFormat="1" applyFill="1" applyBorder="1" applyProtection="1">
      <protection locked="0"/>
    </xf>
    <xf numFmtId="4" fontId="4" fillId="7" borderId="4" xfId="0" applyNumberFormat="1" applyFont="1" applyFill="1" applyBorder="1" applyProtection="1">
      <protection locked="0"/>
    </xf>
    <xf numFmtId="4" fontId="0" fillId="7" borderId="34" xfId="0" applyNumberFormat="1" applyFill="1" applyBorder="1" applyProtection="1">
      <protection locked="0"/>
    </xf>
    <xf numFmtId="4" fontId="0" fillId="7" borderId="35" xfId="0" applyNumberFormat="1" applyFill="1" applyBorder="1" applyProtection="1">
      <protection locked="0"/>
    </xf>
    <xf numFmtId="4" fontId="0" fillId="7" borderId="43" xfId="0" applyNumberFormat="1" applyFill="1" applyBorder="1" applyProtection="1">
      <protection locked="0"/>
    </xf>
    <xf numFmtId="4" fontId="0" fillId="7" borderId="44" xfId="0" applyNumberFormat="1" applyFill="1" applyBorder="1" applyProtection="1">
      <protection locked="0"/>
    </xf>
    <xf numFmtId="4" fontId="0" fillId="7" borderId="36" xfId="0" applyNumberFormat="1" applyFill="1" applyBorder="1" applyProtection="1">
      <protection locked="0"/>
    </xf>
    <xf numFmtId="4" fontId="0" fillId="7" borderId="37" xfId="0" applyNumberFormat="1" applyFill="1" applyBorder="1" applyProtection="1">
      <protection locked="0"/>
    </xf>
    <xf numFmtId="4" fontId="0" fillId="7" borderId="39" xfId="0" applyNumberFormat="1" applyFill="1" applyBorder="1" applyProtection="1">
      <protection locked="0"/>
    </xf>
    <xf numFmtId="10" fontId="6" fillId="7" borderId="4" xfId="0" applyNumberFormat="1" applyFont="1" applyFill="1" applyBorder="1" applyProtection="1">
      <protection locked="0"/>
    </xf>
    <xf numFmtId="4" fontId="0" fillId="7" borderId="0" xfId="0" applyNumberFormat="1" applyFill="1" applyProtection="1">
      <protection locked="0"/>
    </xf>
    <xf numFmtId="0" fontId="2" fillId="41" borderId="28" xfId="0" applyFont="1" applyFill="1" applyBorder="1" applyAlignment="1">
      <alignment vertical="center"/>
    </xf>
    <xf numFmtId="0" fontId="67" fillId="41" borderId="29" xfId="0" applyFont="1" applyFill="1" applyBorder="1" applyAlignment="1">
      <alignment vertical="center"/>
    </xf>
    <xf numFmtId="0" fontId="67" fillId="41" borderId="0" xfId="0" applyFont="1" applyFill="1"/>
    <xf numFmtId="0" fontId="0" fillId="40" borderId="26" xfId="0" applyFill="1" applyBorder="1" applyAlignment="1">
      <alignment horizontal="left" vertical="top"/>
    </xf>
    <xf numFmtId="14" fontId="0" fillId="40" borderId="26" xfId="0" applyNumberFormat="1" applyFill="1" applyBorder="1" applyAlignment="1">
      <alignment horizontal="left" vertical="top"/>
    </xf>
    <xf numFmtId="0" fontId="0" fillId="40" borderId="26" xfId="0" applyFill="1" applyBorder="1"/>
    <xf numFmtId="0" fontId="2" fillId="41" borderId="0" xfId="0" applyFont="1" applyFill="1"/>
    <xf numFmtId="0" fontId="0" fillId="41" borderId="0" xfId="0" applyFill="1"/>
    <xf numFmtId="0" fontId="4" fillId="0" borderId="0" xfId="0" applyFont="1"/>
    <xf numFmtId="0" fontId="0" fillId="0" borderId="4" xfId="0" applyBorder="1"/>
    <xf numFmtId="0" fontId="0" fillId="40" borderId="4" xfId="0" applyFill="1" applyBorder="1"/>
    <xf numFmtId="0" fontId="4" fillId="0" borderId="0" xfId="0" applyFont="1" applyAlignment="1">
      <alignment vertical="center" wrapText="1"/>
    </xf>
    <xf numFmtId="0" fontId="0" fillId="0" borderId="0" xfId="0" applyAlignment="1">
      <alignment vertical="top"/>
    </xf>
    <xf numFmtId="0" fontId="0" fillId="0" borderId="30" xfId="0" applyBorder="1"/>
    <xf numFmtId="0" fontId="65" fillId="0" borderId="0" xfId="0" applyFont="1"/>
    <xf numFmtId="0" fontId="65" fillId="0" borderId="0" xfId="0" applyFont="1" applyAlignment="1">
      <alignment vertical="top"/>
    </xf>
    <xf numFmtId="0" fontId="72" fillId="0" borderId="0" xfId="0" applyFont="1"/>
    <xf numFmtId="0" fontId="6" fillId="0" borderId="30" xfId="0" applyFont="1" applyBorder="1"/>
    <xf numFmtId="10" fontId="64" fillId="0" borderId="0" xfId="0" applyNumberFormat="1" applyFont="1" applyAlignment="1">
      <alignment vertical="center"/>
    </xf>
    <xf numFmtId="0" fontId="3" fillId="0" borderId="0" xfId="0" applyFont="1"/>
    <xf numFmtId="10" fontId="0" fillId="40" borderId="4" xfId="0" applyNumberFormat="1" applyFill="1" applyBorder="1"/>
    <xf numFmtId="0" fontId="4" fillId="0" borderId="4" xfId="0" applyFont="1" applyBorder="1"/>
    <xf numFmtId="0" fontId="6" fillId="0" borderId="0" xfId="0" applyFont="1"/>
    <xf numFmtId="211" fontId="0" fillId="0" borderId="2" xfId="0" applyNumberFormat="1" applyBorder="1" applyAlignment="1">
      <alignment horizontal="left" vertical="center" indent="1"/>
    </xf>
    <xf numFmtId="4" fontId="4" fillId="40" borderId="26" xfId="0" applyNumberFormat="1" applyFont="1" applyFill="1" applyBorder="1"/>
    <xf numFmtId="4" fontId="4" fillId="40" borderId="4" xfId="0" applyNumberFormat="1" applyFont="1" applyFill="1" applyBorder="1"/>
    <xf numFmtId="211" fontId="4" fillId="0" borderId="0" xfId="0" applyNumberFormat="1" applyFont="1" applyAlignment="1">
      <alignment vertical="center"/>
    </xf>
    <xf numFmtId="4" fontId="64" fillId="0" borderId="0" xfId="0" applyNumberFormat="1" applyFont="1"/>
    <xf numFmtId="4" fontId="0" fillId="0" borderId="0" xfId="0" applyNumberFormat="1"/>
    <xf numFmtId="211" fontId="4" fillId="0" borderId="0" xfId="0" applyNumberFormat="1" applyFont="1" applyAlignment="1">
      <alignment horizontal="left" vertical="center"/>
    </xf>
    <xf numFmtId="4" fontId="0" fillId="40" borderId="4" xfId="0" applyNumberFormat="1" applyFill="1" applyBorder="1"/>
    <xf numFmtId="211" fontId="0" fillId="0" borderId="0" xfId="0" applyNumberFormat="1" applyAlignment="1">
      <alignment vertical="center"/>
    </xf>
    <xf numFmtId="211" fontId="2" fillId="41" borderId="2" xfId="0" applyNumberFormat="1" applyFont="1" applyFill="1" applyBorder="1" applyAlignment="1">
      <alignment vertical="center"/>
    </xf>
    <xf numFmtId="4" fontId="0" fillId="40" borderId="26" xfId="0" applyNumberFormat="1" applyFill="1" applyBorder="1"/>
    <xf numFmtId="5" fontId="0" fillId="0" borderId="2" xfId="0" applyNumberFormat="1" applyBorder="1" applyAlignment="1">
      <alignment horizontal="left" vertical="center" indent="1"/>
    </xf>
    <xf numFmtId="211" fontId="4" fillId="0" borderId="2" xfId="0" applyNumberFormat="1" applyFont="1" applyBorder="1" applyAlignment="1">
      <alignment vertical="center"/>
    </xf>
    <xf numFmtId="4" fontId="0" fillId="40" borderId="45" xfId="0" applyNumberFormat="1" applyFill="1" applyBorder="1"/>
    <xf numFmtId="4" fontId="4" fillId="0" borderId="0" xfId="0" applyNumberFormat="1" applyFont="1"/>
    <xf numFmtId="211" fontId="2" fillId="42" borderId="0" xfId="0" applyNumberFormat="1" applyFont="1" applyFill="1" applyAlignment="1">
      <alignment vertical="center"/>
    </xf>
    <xf numFmtId="211" fontId="8" fillId="0" borderId="0" xfId="0" applyNumberFormat="1" applyFont="1" applyAlignment="1">
      <alignment vertical="center"/>
    </xf>
    <xf numFmtId="4" fontId="64" fillId="40" borderId="26" xfId="0" applyNumberFormat="1" applyFont="1" applyFill="1" applyBorder="1"/>
    <xf numFmtId="211" fontId="2" fillId="41" borderId="0" xfId="0" applyNumberFormat="1" applyFont="1" applyFill="1" applyAlignment="1">
      <alignment vertical="center"/>
    </xf>
    <xf numFmtId="211" fontId="6" fillId="0" borderId="0" xfId="0" applyNumberFormat="1" applyFont="1" applyAlignment="1">
      <alignment horizontal="left" vertical="center" indent="1"/>
    </xf>
    <xf numFmtId="211" fontId="6" fillId="0" borderId="0" xfId="0" applyNumberFormat="1" applyFont="1" applyAlignment="1">
      <alignment horizontal="left" vertical="center" indent="2"/>
    </xf>
    <xf numFmtId="211" fontId="64" fillId="0" borderId="0" xfId="0" applyNumberFormat="1" applyFont="1" applyAlignment="1">
      <alignment horizontal="left" vertical="center"/>
    </xf>
    <xf numFmtId="0" fontId="64" fillId="0" borderId="0" xfId="0" applyFont="1"/>
    <xf numFmtId="0" fontId="0" fillId="0" borderId="26" xfId="0" applyBorder="1"/>
    <xf numFmtId="211" fontId="0" fillId="0" borderId="3" xfId="0" applyNumberFormat="1" applyBorder="1" applyAlignment="1">
      <alignment horizontal="left" vertical="center" indent="1"/>
    </xf>
    <xf numFmtId="4" fontId="0" fillId="40" borderId="32" xfId="0" applyNumberFormat="1" applyFill="1" applyBorder="1"/>
    <xf numFmtId="4" fontId="0" fillId="40" borderId="33" xfId="0" applyNumberFormat="1" applyFill="1" applyBorder="1"/>
    <xf numFmtId="4" fontId="0" fillId="40" borderId="41" xfId="0" applyNumberFormat="1" applyFill="1" applyBorder="1"/>
    <xf numFmtId="10" fontId="0" fillId="43" borderId="26" xfId="0" applyNumberFormat="1" applyFill="1" applyBorder="1" applyProtection="1">
      <protection locked="0"/>
    </xf>
    <xf numFmtId="0" fontId="4" fillId="0" borderId="26" xfId="0" applyFont="1" applyBorder="1"/>
    <xf numFmtId="10" fontId="0" fillId="40" borderId="26" xfId="0" applyNumberFormat="1" applyFill="1" applyBorder="1"/>
    <xf numFmtId="0" fontId="4" fillId="0" borderId="26" xfId="0" applyFont="1" applyBorder="1" applyAlignment="1">
      <alignment wrapText="1"/>
    </xf>
    <xf numFmtId="4" fontId="0" fillId="40" borderId="4" xfId="0" applyNumberFormat="1" applyFill="1" applyBorder="1" applyAlignment="1">
      <alignment horizontal="right"/>
    </xf>
    <xf numFmtId="0" fontId="6" fillId="0" borderId="26" xfId="0" applyFont="1" applyBorder="1"/>
    <xf numFmtId="4" fontId="6" fillId="40" borderId="26" xfId="0" applyNumberFormat="1" applyFont="1" applyFill="1" applyBorder="1"/>
    <xf numFmtId="10" fontId="0" fillId="0" borderId="0" xfId="0" applyNumberFormat="1"/>
    <xf numFmtId="0" fontId="2" fillId="41" borderId="0" xfId="0" applyFont="1" applyFill="1" applyAlignment="1">
      <alignment vertical="center"/>
    </xf>
    <xf numFmtId="0" fontId="67" fillId="41" borderId="0" xfId="0" applyFont="1" applyFill="1" applyAlignment="1">
      <alignment vertical="center"/>
    </xf>
    <xf numFmtId="0" fontId="8" fillId="0" borderId="0" xfId="0" applyFont="1"/>
    <xf numFmtId="0" fontId="68" fillId="0" borderId="0" xfId="0" applyFont="1" applyAlignment="1">
      <alignment vertical="top"/>
    </xf>
    <xf numFmtId="0" fontId="4" fillId="0" borderId="26" xfId="0" applyFont="1" applyBorder="1" applyAlignment="1">
      <alignment horizontal="left" vertical="top"/>
    </xf>
    <xf numFmtId="10" fontId="0" fillId="40" borderId="4" xfId="960" applyNumberFormat="1" applyFont="1" applyFill="1" applyBorder="1" applyProtection="1"/>
    <xf numFmtId="0" fontId="3" fillId="0" borderId="0" xfId="0" applyFont="1" applyAlignment="1">
      <alignment vertical="top"/>
    </xf>
    <xf numFmtId="0" fontId="0" fillId="0" borderId="42" xfId="0" applyBorder="1"/>
    <xf numFmtId="4" fontId="0" fillId="40" borderId="42" xfId="0" applyNumberFormat="1" applyFill="1" applyBorder="1"/>
    <xf numFmtId="0" fontId="4" fillId="0" borderId="0" xfId="0" applyFont="1" applyAlignment="1">
      <alignment horizontal="center" vertical="center"/>
    </xf>
    <xf numFmtId="0" fontId="0" fillId="0" borderId="0" xfId="0" applyAlignment="1">
      <alignment vertical="center"/>
    </xf>
    <xf numFmtId="0" fontId="7" fillId="0" borderId="0" xfId="0" applyFont="1"/>
    <xf numFmtId="0" fontId="0" fillId="0" borderId="0" xfId="0" applyAlignment="1">
      <alignment horizontal="center"/>
    </xf>
    <xf numFmtId="0" fontId="0" fillId="0" borderId="41" xfId="0" applyBorder="1"/>
    <xf numFmtId="10" fontId="0" fillId="40" borderId="41" xfId="0" applyNumberFormat="1" applyFill="1" applyBorder="1"/>
    <xf numFmtId="10" fontId="0" fillId="0" borderId="4" xfId="0" applyNumberFormat="1" applyBorder="1"/>
    <xf numFmtId="0" fontId="71" fillId="0" borderId="4" xfId="0" applyFont="1" applyBorder="1"/>
    <xf numFmtId="0" fontId="0" fillId="40" borderId="26" xfId="0" applyFill="1" applyBorder="1" applyAlignment="1">
      <alignment horizontal="center" vertical="center"/>
    </xf>
    <xf numFmtId="0" fontId="0" fillId="0" borderId="26" xfId="0" applyBorder="1" applyAlignment="1">
      <alignment horizontal="center" vertical="center"/>
    </xf>
    <xf numFmtId="10" fontId="0" fillId="0" borderId="26" xfId="0" applyNumberFormat="1" applyBorder="1"/>
    <xf numFmtId="10" fontId="6" fillId="0" borderId="4" xfId="0" applyNumberFormat="1" applyFont="1" applyBorder="1"/>
    <xf numFmtId="10" fontId="70" fillId="0" borderId="4" xfId="0" applyNumberFormat="1" applyFont="1" applyBorder="1"/>
    <xf numFmtId="10" fontId="8" fillId="0" borderId="26" xfId="0" applyNumberFormat="1" applyFont="1" applyBorder="1"/>
    <xf numFmtId="0" fontId="64" fillId="0" borderId="26" xfId="0" applyFont="1" applyBorder="1"/>
    <xf numFmtId="10" fontId="64" fillId="0" borderId="26" xfId="0" applyNumberFormat="1" applyFont="1" applyBorder="1"/>
    <xf numFmtId="10" fontId="3" fillId="0" borderId="4" xfId="0" applyNumberFormat="1" applyFont="1" applyBorder="1"/>
    <xf numFmtId="0" fontId="0" fillId="40" borderId="4" xfId="0" applyFill="1" applyBorder="1" applyAlignment="1">
      <alignment horizontal="left" vertical="center"/>
    </xf>
    <xf numFmtId="0" fontId="3" fillId="0" borderId="0" xfId="0" applyFont="1" applyAlignment="1">
      <alignment vertical="center"/>
    </xf>
    <xf numFmtId="0" fontId="0" fillId="40" borderId="4" xfId="0" applyFill="1" applyBorder="1" applyAlignment="1">
      <alignment vertical="center"/>
    </xf>
    <xf numFmtId="0" fontId="0" fillId="40" borderId="4" xfId="0" applyFill="1" applyBorder="1" applyAlignment="1">
      <alignment horizontal="left" vertical="center" wrapText="1"/>
    </xf>
    <xf numFmtId="0" fontId="0" fillId="0" borderId="0" xfId="0" applyAlignment="1">
      <alignment horizontal="left" vertical="center"/>
    </xf>
    <xf numFmtId="0" fontId="70" fillId="0" borderId="0" xfId="0" applyFont="1" applyAlignment="1">
      <alignment vertical="top"/>
    </xf>
    <xf numFmtId="0" fontId="73" fillId="44" borderId="0" xfId="0" applyFont="1" applyFill="1"/>
    <xf numFmtId="0" fontId="74" fillId="44" borderId="0" xfId="0" applyFont="1" applyFill="1"/>
    <xf numFmtId="0" fontId="75" fillId="0" borderId="0" xfId="0" applyFont="1"/>
    <xf numFmtId="0" fontId="0" fillId="0" borderId="0" xfId="0" applyAlignment="1">
      <alignment horizontal="right"/>
    </xf>
    <xf numFmtId="0" fontId="76" fillId="0" borderId="0" xfId="0" applyFont="1" applyAlignment="1">
      <alignment horizontal="left" vertical="top" wrapText="1"/>
    </xf>
    <xf numFmtId="0" fontId="4" fillId="0" borderId="0" xfId="0" applyFont="1" applyAlignment="1">
      <alignment horizontal="left"/>
    </xf>
    <xf numFmtId="0" fontId="0" fillId="0" borderId="0" xfId="0" applyAlignment="1">
      <alignment horizontal="left"/>
    </xf>
    <xf numFmtId="0" fontId="0" fillId="0" borderId="0" xfId="0" applyAlignment="1">
      <alignment horizontal="left" indent="1"/>
    </xf>
    <xf numFmtId="0" fontId="0" fillId="46" borderId="46" xfId="0" applyFill="1" applyBorder="1" applyAlignment="1">
      <alignment horizontal="center"/>
    </xf>
    <xf numFmtId="2" fontId="0" fillId="0" borderId="0" xfId="0" applyNumberFormat="1"/>
    <xf numFmtId="0" fontId="76" fillId="0" borderId="0" xfId="0" applyFont="1" applyAlignment="1">
      <alignment vertical="top" wrapText="1"/>
    </xf>
    <xf numFmtId="0" fontId="74" fillId="0" borderId="0" xfId="0" applyFont="1"/>
    <xf numFmtId="4" fontId="0" fillId="45" borderId="46" xfId="0" applyNumberFormat="1" applyFill="1" applyBorder="1" applyAlignment="1" applyProtection="1">
      <alignment horizontal="center" vertical="center"/>
      <protection locked="0"/>
    </xf>
    <xf numFmtId="167" fontId="0" fillId="45" borderId="46" xfId="0" applyNumberFormat="1" applyFill="1" applyBorder="1" applyAlignment="1" applyProtection="1">
      <alignment horizontal="center" vertical="center"/>
      <protection locked="0"/>
    </xf>
    <xf numFmtId="0" fontId="0" fillId="0" borderId="0" xfId="0" applyAlignment="1">
      <alignment horizontal="right" vertical="center"/>
    </xf>
    <xf numFmtId="1" fontId="0" fillId="45" borderId="46" xfId="0" applyNumberFormat="1" applyFill="1" applyBorder="1" applyAlignment="1" applyProtection="1">
      <alignment horizontal="center" vertical="center"/>
      <protection locked="0"/>
    </xf>
    <xf numFmtId="0" fontId="4" fillId="0" borderId="0" xfId="0" applyFont="1" applyAlignment="1">
      <alignment vertical="center"/>
    </xf>
    <xf numFmtId="3" fontId="0" fillId="45" borderId="46" xfId="960" applyNumberFormat="1" applyFont="1" applyFill="1" applyBorder="1" applyAlignment="1" applyProtection="1">
      <alignment horizontal="center" vertical="center"/>
      <protection locked="0"/>
    </xf>
    <xf numFmtId="0" fontId="0" fillId="0" borderId="0" xfId="0" applyAlignment="1">
      <alignment horizontal="center" vertical="center"/>
    </xf>
    <xf numFmtId="0" fontId="4" fillId="0" borderId="0" xfId="0" applyFont="1" applyAlignment="1">
      <alignment horizontal="center"/>
    </xf>
    <xf numFmtId="0" fontId="76" fillId="0" borderId="0" xfId="0" applyFont="1"/>
    <xf numFmtId="3" fontId="1" fillId="45" borderId="46" xfId="961" applyNumberFormat="1" applyFont="1" applyFill="1" applyBorder="1" applyAlignment="1" applyProtection="1">
      <alignment horizontal="center"/>
      <protection locked="0"/>
    </xf>
    <xf numFmtId="0" fontId="0" fillId="44" borderId="0" xfId="0" applyFill="1"/>
    <xf numFmtId="2" fontId="0" fillId="45" borderId="46" xfId="0" applyNumberFormat="1" applyFill="1" applyBorder="1" applyAlignment="1" applyProtection="1">
      <alignment horizontal="center" vertical="center"/>
      <protection locked="0"/>
    </xf>
    <xf numFmtId="0" fontId="80" fillId="44" borderId="0" xfId="0" applyFont="1" applyFill="1"/>
    <xf numFmtId="0" fontId="81" fillId="47" borderId="0" xfId="0" applyFont="1" applyFill="1"/>
    <xf numFmtId="0" fontId="0" fillId="47" borderId="0" xfId="0" applyFill="1"/>
    <xf numFmtId="0" fontId="74" fillId="47" borderId="0" xfId="0" applyFont="1" applyFill="1"/>
    <xf numFmtId="0" fontId="0" fillId="48" borderId="0" xfId="0" applyFill="1"/>
    <xf numFmtId="0" fontId="82" fillId="0" borderId="0" xfId="0" applyFont="1"/>
    <xf numFmtId="0" fontId="83" fillId="0" borderId="0" xfId="0" applyFont="1"/>
    <xf numFmtId="0" fontId="3" fillId="44" borderId="0" xfId="0" applyFont="1" applyFill="1"/>
    <xf numFmtId="0" fontId="4" fillId="44" borderId="0" xfId="0" applyFont="1" applyFill="1"/>
    <xf numFmtId="0" fontId="2" fillId="0" borderId="0" xfId="0" applyFont="1"/>
    <xf numFmtId="0" fontId="78" fillId="0" borderId="0" xfId="0" applyFont="1"/>
    <xf numFmtId="0" fontId="0" fillId="0" borderId="0" xfId="0" applyAlignment="1">
      <alignment wrapText="1"/>
    </xf>
    <xf numFmtId="0" fontId="64" fillId="44" borderId="0" xfId="0" applyFont="1" applyFill="1"/>
    <xf numFmtId="0" fontId="6" fillId="44" borderId="0" xfId="0" applyFont="1" applyFill="1"/>
    <xf numFmtId="0" fontId="8" fillId="44" borderId="0" xfId="0" applyFont="1" applyFill="1"/>
    <xf numFmtId="2" fontId="0" fillId="44" borderId="0" xfId="0" applyNumberFormat="1" applyFill="1"/>
    <xf numFmtId="3" fontId="0" fillId="44" borderId="0" xfId="0" applyNumberFormat="1" applyFill="1"/>
    <xf numFmtId="9" fontId="0" fillId="45" borderId="0" xfId="0" applyNumberFormat="1" applyFill="1"/>
    <xf numFmtId="0" fontId="64" fillId="0" borderId="0" xfId="0" applyFont="1" applyAlignment="1">
      <alignment horizontal="left" vertical="top" wrapText="1"/>
    </xf>
    <xf numFmtId="0" fontId="74" fillId="49" borderId="0" xfId="0" applyFont="1" applyFill="1"/>
    <xf numFmtId="0" fontId="2" fillId="49" borderId="0" xfId="0" applyFont="1" applyFill="1"/>
    <xf numFmtId="0" fontId="8" fillId="49" borderId="0" xfId="0" applyFont="1" applyFill="1"/>
    <xf numFmtId="0" fontId="0" fillId="49" borderId="0" xfId="0" applyFill="1"/>
    <xf numFmtId="0" fontId="86" fillId="49" borderId="0" xfId="0" applyFont="1" applyFill="1"/>
    <xf numFmtId="0" fontId="0" fillId="50" borderId="0" xfId="0" applyFill="1"/>
    <xf numFmtId="0" fontId="0" fillId="51" borderId="46" xfId="0" applyFill="1" applyBorder="1" applyAlignment="1" applyProtection="1">
      <alignment horizontal="center" vertical="center"/>
      <protection locked="0"/>
    </xf>
    <xf numFmtId="0" fontId="64" fillId="0" borderId="0" xfId="0" applyFont="1" applyAlignment="1">
      <alignment vertical="top" wrapText="1"/>
    </xf>
    <xf numFmtId="0" fontId="4" fillId="0" borderId="0" xfId="0" applyFont="1" applyAlignment="1">
      <alignment horizontal="right"/>
    </xf>
    <xf numFmtId="0" fontId="4" fillId="0" borderId="0" xfId="0" applyFont="1" applyAlignment="1">
      <alignment horizontal="left" vertical="top" wrapText="1"/>
    </xf>
    <xf numFmtId="0" fontId="0" fillId="0" borderId="0" xfId="0" applyAlignment="1">
      <alignment horizontal="right" wrapText="1"/>
    </xf>
    <xf numFmtId="0" fontId="90" fillId="0" borderId="0" xfId="0" applyFont="1"/>
    <xf numFmtId="0" fontId="91" fillId="0" borderId="0" xfId="0" applyFont="1"/>
    <xf numFmtId="0" fontId="0" fillId="0" borderId="0" xfId="0" applyAlignment="1">
      <alignment horizontal="center" vertical="top"/>
    </xf>
    <xf numFmtId="0" fontId="75" fillId="0" borderId="0" xfId="0" applyFont="1" applyAlignment="1">
      <alignment horizontal="left"/>
    </xf>
    <xf numFmtId="0" fontId="93" fillId="0" borderId="0" xfId="0" applyFont="1"/>
    <xf numFmtId="0" fontId="77" fillId="0" borderId="0" xfId="0" applyFont="1"/>
    <xf numFmtId="0" fontId="88" fillId="0" borderId="0" xfId="0" applyFont="1"/>
    <xf numFmtId="0" fontId="88" fillId="0" borderId="0" xfId="0" applyFont="1" applyAlignment="1">
      <alignment horizontal="center"/>
    </xf>
    <xf numFmtId="0" fontId="64" fillId="0" borderId="0" xfId="0" applyFont="1" applyAlignment="1">
      <alignment horizontal="center"/>
    </xf>
    <xf numFmtId="0" fontId="4" fillId="58" borderId="0" xfId="0" applyFont="1" applyFill="1" applyAlignment="1">
      <alignment horizontal="center"/>
    </xf>
    <xf numFmtId="0" fontId="4" fillId="7" borderId="0" xfId="0" applyFont="1" applyFill="1"/>
    <xf numFmtId="0" fontId="4" fillId="7" borderId="0" xfId="0" applyFont="1" applyFill="1" applyAlignment="1">
      <alignment horizontal="center"/>
    </xf>
    <xf numFmtId="3" fontId="4" fillId="7" borderId="0" xfId="0" applyNumberFormat="1" applyFont="1" applyFill="1" applyAlignment="1">
      <alignment horizontal="center"/>
    </xf>
    <xf numFmtId="9" fontId="4" fillId="7" borderId="0" xfId="0" applyNumberFormat="1" applyFont="1" applyFill="1" applyAlignment="1">
      <alignment horizontal="center"/>
    </xf>
    <xf numFmtId="2" fontId="4" fillId="0" borderId="0" xfId="960" applyNumberFormat="1" applyFont="1" applyFill="1" applyBorder="1" applyAlignment="1">
      <alignment horizontal="center"/>
    </xf>
    <xf numFmtId="2" fontId="4" fillId="0" borderId="0" xfId="960" applyNumberFormat="1" applyFont="1" applyFill="1" applyBorder="1" applyAlignment="1"/>
    <xf numFmtId="2" fontId="4" fillId="7" borderId="0" xfId="960" applyNumberFormat="1" applyFont="1" applyFill="1" applyBorder="1" applyAlignment="1"/>
    <xf numFmtId="4" fontId="4" fillId="7" borderId="0" xfId="0" applyNumberFormat="1" applyFont="1" applyFill="1" applyAlignment="1">
      <alignment horizontal="center"/>
    </xf>
    <xf numFmtId="2" fontId="4" fillId="7" borderId="0" xfId="960" applyNumberFormat="1" applyFont="1" applyFill="1" applyBorder="1" applyAlignment="1">
      <alignment horizontal="center"/>
    </xf>
    <xf numFmtId="9" fontId="4" fillId="7" borderId="0" xfId="960" applyFont="1" applyFill="1" applyBorder="1" applyAlignment="1">
      <alignment horizontal="center"/>
    </xf>
    <xf numFmtId="9" fontId="4" fillId="0" borderId="0" xfId="0" applyNumberFormat="1" applyFont="1" applyAlignment="1">
      <alignment horizontal="center"/>
    </xf>
    <xf numFmtId="0" fontId="77" fillId="0" borderId="0" xfId="0" applyFont="1" applyAlignment="1">
      <alignment horizontal="center"/>
    </xf>
    <xf numFmtId="3" fontId="0" fillId="0" borderId="0" xfId="0" applyNumberFormat="1" applyAlignment="1">
      <alignment horizontal="right" indent="2"/>
    </xf>
    <xf numFmtId="3" fontId="0" fillId="0" borderId="0" xfId="0" applyNumberFormat="1" applyAlignment="1">
      <alignment horizontal="right" indent="1"/>
    </xf>
    <xf numFmtId="3" fontId="0" fillId="0" borderId="0" xfId="0" applyNumberFormat="1"/>
    <xf numFmtId="0" fontId="0" fillId="7" borderId="0" xfId="0" applyFill="1"/>
    <xf numFmtId="0" fontId="92" fillId="0" borderId="0" xfId="0" applyFont="1" applyAlignment="1">
      <alignment horizontal="left" vertical="top" wrapText="1"/>
    </xf>
    <xf numFmtId="3" fontId="0" fillId="46" borderId="46" xfId="0" applyNumberFormat="1" applyFill="1" applyBorder="1" applyAlignment="1">
      <alignment horizontal="center"/>
    </xf>
    <xf numFmtId="3" fontId="0" fillId="0" borderId="46" xfId="0" applyNumberFormat="1" applyBorder="1" applyAlignment="1">
      <alignment horizontal="center"/>
    </xf>
    <xf numFmtId="0" fontId="76" fillId="0" borderId="0" xfId="0" applyFont="1" applyAlignment="1">
      <alignment horizontal="left" vertical="center" wrapText="1"/>
    </xf>
    <xf numFmtId="0" fontId="0" fillId="45" borderId="0" xfId="0" applyFill="1"/>
    <xf numFmtId="0" fontId="96" fillId="62" borderId="0" xfId="0" applyFont="1" applyFill="1" applyAlignment="1">
      <alignment vertical="top" wrapText="1"/>
    </xf>
    <xf numFmtId="0" fontId="96" fillId="62" borderId="0" xfId="0" applyFont="1" applyFill="1" applyAlignment="1">
      <alignment vertical="top"/>
    </xf>
    <xf numFmtId="1" fontId="4" fillId="7" borderId="0" xfId="0" applyNumberFormat="1" applyFont="1" applyFill="1" applyAlignment="1">
      <alignment horizontal="center"/>
    </xf>
    <xf numFmtId="0" fontId="0" fillId="46" borderId="46" xfId="0" applyFill="1" applyBorder="1" applyAlignment="1">
      <alignment horizontal="center" vertical="center"/>
    </xf>
    <xf numFmtId="0" fontId="74" fillId="0" borderId="0" xfId="0" applyFont="1" applyAlignment="1">
      <alignment vertical="center"/>
    </xf>
    <xf numFmtId="4" fontId="0" fillId="46" borderId="46" xfId="0" applyNumberFormat="1" applyFill="1" applyBorder="1" applyAlignment="1">
      <alignment vertical="center"/>
    </xf>
    <xf numFmtId="0" fontId="4" fillId="0" borderId="0" xfId="0" applyFont="1" applyAlignment="1">
      <alignment horizontal="center" vertical="top"/>
    </xf>
    <xf numFmtId="0" fontId="0" fillId="44" borderId="0" xfId="0" applyFill="1" applyAlignment="1">
      <alignment vertical="center"/>
    </xf>
    <xf numFmtId="9" fontId="0" fillId="0" borderId="0" xfId="960" applyFont="1" applyAlignment="1">
      <alignment horizontal="center" vertical="center"/>
    </xf>
    <xf numFmtId="0" fontId="6" fillId="0" borderId="0" xfId="0" applyFont="1" applyAlignment="1">
      <alignment horizontal="right"/>
    </xf>
    <xf numFmtId="0" fontId="102" fillId="0" borderId="0" xfId="0" applyFont="1"/>
    <xf numFmtId="0" fontId="8" fillId="0" borderId="0" xfId="0" applyFont="1" applyAlignment="1">
      <alignment horizontal="right" vertical="top"/>
    </xf>
    <xf numFmtId="0" fontId="4" fillId="49" borderId="0" xfId="0" applyFont="1" applyFill="1" applyAlignment="1">
      <alignment horizontal="right" vertical="top"/>
    </xf>
    <xf numFmtId="0" fontId="101" fillId="0" borderId="0" xfId="0" applyFont="1" applyAlignment="1">
      <alignment vertical="top"/>
    </xf>
    <xf numFmtId="0" fontId="85" fillId="0" borderId="0" xfId="0" applyFont="1"/>
    <xf numFmtId="0" fontId="103" fillId="0" borderId="0" xfId="0" applyFont="1"/>
    <xf numFmtId="0" fontId="6" fillId="50" borderId="0" xfId="0" applyFont="1" applyFill="1"/>
    <xf numFmtId="0" fontId="76" fillId="0" borderId="0" xfId="0" applyFont="1" applyAlignment="1">
      <alignment vertical="center" wrapText="1"/>
    </xf>
    <xf numFmtId="0" fontId="4" fillId="45" borderId="0" xfId="0" applyFont="1" applyFill="1" applyAlignment="1">
      <alignment vertical="center"/>
    </xf>
    <xf numFmtId="0" fontId="90" fillId="44" borderId="0" xfId="0" applyFont="1" applyFill="1" applyAlignment="1">
      <alignment vertical="center"/>
    </xf>
    <xf numFmtId="0" fontId="4" fillId="44" borderId="0" xfId="0" applyFont="1" applyFill="1" applyAlignment="1">
      <alignment vertical="center"/>
    </xf>
    <xf numFmtId="0" fontId="64" fillId="44" borderId="0" xfId="0" applyFont="1" applyFill="1" applyAlignment="1">
      <alignment vertical="center"/>
    </xf>
    <xf numFmtId="0" fontId="6" fillId="0" borderId="0" xfId="0" applyFont="1" applyAlignment="1">
      <alignment vertical="center"/>
    </xf>
    <xf numFmtId="0" fontId="100" fillId="0" borderId="0" xfId="0" applyFont="1" applyAlignment="1">
      <alignment vertical="center"/>
    </xf>
    <xf numFmtId="0" fontId="102" fillId="0" borderId="0" xfId="0" applyFont="1" applyAlignment="1">
      <alignment vertical="center"/>
    </xf>
    <xf numFmtId="0" fontId="6" fillId="0" borderId="0" xfId="0" applyFont="1" applyAlignment="1">
      <alignment horizontal="right" vertical="center"/>
    </xf>
    <xf numFmtId="4" fontId="0" fillId="45" borderId="46" xfId="0" applyNumberFormat="1" applyFill="1" applyBorder="1" applyAlignment="1" applyProtection="1">
      <alignment vertical="center"/>
      <protection locked="0"/>
    </xf>
    <xf numFmtId="167" fontId="0" fillId="46" borderId="46" xfId="0" applyNumberFormat="1" applyFill="1" applyBorder="1" applyAlignment="1">
      <alignment horizontal="center" vertical="center"/>
    </xf>
    <xf numFmtId="0" fontId="6" fillId="0" borderId="0" xfId="0" applyFont="1" applyAlignment="1">
      <alignment horizontal="center" wrapText="1"/>
    </xf>
    <xf numFmtId="0" fontId="6" fillId="0" borderId="0" xfId="0" applyFont="1" applyAlignment="1">
      <alignment horizontal="center"/>
    </xf>
    <xf numFmtId="0" fontId="101"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top"/>
    </xf>
    <xf numFmtId="0" fontId="6" fillId="0" borderId="0" xfId="0" applyFont="1" applyAlignment="1">
      <alignment horizontal="center" vertical="top"/>
    </xf>
    <xf numFmtId="0" fontId="4" fillId="49" borderId="0" xfId="0" applyFont="1" applyFill="1" applyAlignment="1">
      <alignment horizontal="left" vertical="top"/>
    </xf>
    <xf numFmtId="0" fontId="0" fillId="49" borderId="0" xfId="0" applyFill="1" applyAlignment="1">
      <alignment horizontal="center" wrapText="1"/>
    </xf>
    <xf numFmtId="0" fontId="0" fillId="49" borderId="0" xfId="0" applyFill="1" applyAlignment="1">
      <alignment horizontal="center"/>
    </xf>
    <xf numFmtId="0" fontId="0" fillId="49" borderId="0" xfId="0" applyFill="1" applyAlignment="1">
      <alignment horizontal="center" vertical="top"/>
    </xf>
    <xf numFmtId="0" fontId="92" fillId="0" borderId="0" xfId="0" applyFont="1"/>
    <xf numFmtId="0" fontId="90" fillId="0" borderId="0" xfId="0" applyFont="1" applyAlignment="1">
      <alignment horizontal="left"/>
    </xf>
    <xf numFmtId="0" fontId="60" fillId="0" borderId="0" xfId="0" applyFont="1"/>
    <xf numFmtId="3" fontId="8" fillId="0" borderId="0" xfId="0" applyNumberFormat="1" applyFont="1" applyAlignment="1">
      <alignment horizontal="left"/>
    </xf>
    <xf numFmtId="3" fontId="8" fillId="0" borderId="0" xfId="0" applyNumberFormat="1" applyFont="1" applyAlignment="1">
      <alignment horizontal="right"/>
    </xf>
    <xf numFmtId="3" fontId="6" fillId="0" borderId="0" xfId="0" applyNumberFormat="1" applyFont="1" applyAlignment="1">
      <alignment horizontal="right"/>
    </xf>
    <xf numFmtId="0" fontId="0" fillId="64" borderId="0" xfId="0" applyFill="1"/>
    <xf numFmtId="0" fontId="4" fillId="64" borderId="0" xfId="0" applyFont="1" applyFill="1" applyAlignment="1">
      <alignment horizontal="right" vertical="top"/>
    </xf>
    <xf numFmtId="0" fontId="4" fillId="64" borderId="0" xfId="0" applyFont="1" applyFill="1" applyAlignment="1">
      <alignment horizontal="left" vertical="top"/>
    </xf>
    <xf numFmtId="0" fontId="0" fillId="64" borderId="0" xfId="0" applyFill="1" applyAlignment="1">
      <alignment horizontal="center"/>
    </xf>
    <xf numFmtId="0" fontId="0" fillId="64" borderId="0" xfId="0" applyFill="1" applyAlignment="1">
      <alignment horizontal="center" vertical="top"/>
    </xf>
    <xf numFmtId="0" fontId="4" fillId="0" borderId="0" xfId="0" applyFont="1" applyAlignment="1">
      <alignment horizontal="right" vertical="top"/>
    </xf>
    <xf numFmtId="0" fontId="4" fillId="0" borderId="0" xfId="0" applyFont="1" applyAlignment="1">
      <alignment horizontal="left" vertical="top"/>
    </xf>
    <xf numFmtId="0" fontId="91" fillId="7" borderId="0" xfId="0" applyFont="1" applyFill="1"/>
    <xf numFmtId="0" fontId="91" fillId="7" borderId="0" xfId="0" applyFont="1" applyFill="1" applyAlignment="1">
      <alignment horizontal="left"/>
    </xf>
    <xf numFmtId="0" fontId="92" fillId="60" borderId="0" xfId="0" applyFont="1" applyFill="1"/>
    <xf numFmtId="0" fontId="92" fillId="55" borderId="0" xfId="0" applyFont="1" applyFill="1"/>
    <xf numFmtId="0" fontId="92" fillId="54" borderId="0" xfId="0" applyFont="1" applyFill="1"/>
    <xf numFmtId="0" fontId="91" fillId="54" borderId="0" xfId="0" applyFont="1" applyFill="1"/>
    <xf numFmtId="0" fontId="92" fillId="52" borderId="0" xfId="0" applyFont="1" applyFill="1"/>
    <xf numFmtId="0" fontId="92" fillId="56" borderId="0" xfId="0" applyFont="1" applyFill="1"/>
    <xf numFmtId="0" fontId="0" fillId="7" borderId="0" xfId="0" applyFill="1" applyAlignment="1">
      <alignment horizontal="left"/>
    </xf>
    <xf numFmtId="0" fontId="0" fillId="55" borderId="0" xfId="0" applyFill="1"/>
    <xf numFmtId="0" fontId="0" fillId="54" borderId="0" xfId="0" applyFill="1"/>
    <xf numFmtId="0" fontId="0" fillId="52" borderId="0" xfId="0" applyFill="1"/>
    <xf numFmtId="0" fontId="0" fillId="53" borderId="0" xfId="0" applyFill="1"/>
    <xf numFmtId="0" fontId="4" fillId="7" borderId="0" xfId="0" applyFont="1" applyFill="1" applyAlignment="1">
      <alignment horizontal="left"/>
    </xf>
    <xf numFmtId="0" fontId="89" fillId="7" borderId="0" xfId="0" applyFont="1" applyFill="1" applyAlignment="1">
      <alignment horizontal="right"/>
    </xf>
    <xf numFmtId="0" fontId="89" fillId="0" borderId="0" xfId="0" applyFont="1" applyAlignment="1">
      <alignment horizontal="right" wrapText="1"/>
    </xf>
    <xf numFmtId="0" fontId="89" fillId="7" borderId="0" xfId="0" applyFont="1" applyFill="1" applyAlignment="1">
      <alignment horizontal="right" vertical="center" wrapText="1"/>
    </xf>
    <xf numFmtId="0" fontId="89" fillId="0" borderId="0" xfId="0" applyFont="1" applyAlignment="1">
      <alignment horizontal="right" vertical="top" wrapText="1"/>
    </xf>
    <xf numFmtId="0" fontId="89" fillId="55" borderId="0" xfId="0" applyFont="1" applyFill="1" applyAlignment="1">
      <alignment horizontal="right" wrapText="1"/>
    </xf>
    <xf numFmtId="0" fontId="89" fillId="7" borderId="0" xfId="0" applyFont="1" applyFill="1" applyAlignment="1">
      <alignment horizontal="right" vertical="center"/>
    </xf>
    <xf numFmtId="0" fontId="89" fillId="0" borderId="0" xfId="0" applyFont="1" applyAlignment="1">
      <alignment horizontal="right"/>
    </xf>
    <xf numFmtId="0" fontId="89" fillId="54" borderId="0" xfId="0" applyFont="1" applyFill="1" applyAlignment="1">
      <alignment horizontal="right"/>
    </xf>
    <xf numFmtId="0" fontId="89" fillId="52" borderId="0" xfId="0" applyFont="1" applyFill="1" applyAlignment="1">
      <alignment horizontal="right" wrapText="1"/>
    </xf>
    <xf numFmtId="0" fontId="76" fillId="0" borderId="0" xfId="0" applyFont="1" applyAlignment="1">
      <alignment horizontal="right"/>
    </xf>
    <xf numFmtId="49" fontId="89" fillId="53" borderId="0" xfId="0" applyNumberFormat="1" applyFont="1" applyFill="1" applyAlignment="1">
      <alignment horizontal="right" wrapText="1"/>
    </xf>
    <xf numFmtId="0" fontId="4" fillId="0" borderId="0" xfId="0" applyFont="1" applyAlignment="1">
      <alignment horizontal="right" wrapText="1"/>
    </xf>
    <xf numFmtId="0" fontId="4" fillId="0" borderId="0" xfId="0" applyFont="1" applyAlignment="1">
      <alignment horizontal="right" vertical="center" wrapText="1"/>
    </xf>
    <xf numFmtId="0" fontId="4" fillId="0" borderId="0" xfId="0" applyFont="1" applyAlignment="1">
      <alignment horizontal="right" vertical="top" wrapText="1"/>
    </xf>
    <xf numFmtId="0" fontId="4" fillId="0" borderId="0" xfId="0" applyFont="1" applyAlignment="1">
      <alignment horizontal="right" vertical="center"/>
    </xf>
    <xf numFmtId="49" fontId="4" fillId="0" borderId="0" xfId="0" applyNumberFormat="1" applyFont="1" applyAlignment="1">
      <alignment horizontal="right" wrapText="1"/>
    </xf>
    <xf numFmtId="0" fontId="77" fillId="46" borderId="46" xfId="0" applyFont="1" applyFill="1" applyBorder="1" applyAlignment="1">
      <alignment horizontal="center"/>
    </xf>
    <xf numFmtId="3" fontId="77" fillId="0" borderId="46" xfId="0" applyNumberFormat="1" applyFont="1" applyBorder="1"/>
    <xf numFmtId="3" fontId="77" fillId="46" borderId="46" xfId="0" applyNumberFormat="1" applyFont="1" applyFill="1" applyBorder="1"/>
    <xf numFmtId="3" fontId="77" fillId="55" borderId="46" xfId="0" applyNumberFormat="1" applyFont="1" applyFill="1" applyBorder="1"/>
    <xf numFmtId="3" fontId="77" fillId="54" borderId="46" xfId="0" applyNumberFormat="1" applyFont="1" applyFill="1" applyBorder="1"/>
    <xf numFmtId="3" fontId="77" fillId="52" borderId="46" xfId="0" applyNumberFormat="1" applyFont="1" applyFill="1" applyBorder="1"/>
    <xf numFmtId="3" fontId="77" fillId="53" borderId="46" xfId="0" applyNumberFormat="1" applyFont="1" applyFill="1" applyBorder="1"/>
    <xf numFmtId="0" fontId="99" fillId="0" borderId="0" xfId="0" applyFont="1" applyAlignment="1">
      <alignment horizontal="left"/>
    </xf>
    <xf numFmtId="212" fontId="77" fillId="0" borderId="0" xfId="0" applyNumberFormat="1" applyFont="1"/>
    <xf numFmtId="213" fontId="77" fillId="0" borderId="0" xfId="0" applyNumberFormat="1" applyFont="1"/>
    <xf numFmtId="0" fontId="77" fillId="0" borderId="0" xfId="0" applyFont="1" applyAlignment="1">
      <alignment horizontal="right"/>
    </xf>
    <xf numFmtId="0" fontId="99" fillId="0" borderId="0" xfId="0" applyFont="1" applyAlignment="1">
      <alignment horizontal="right"/>
    </xf>
    <xf numFmtId="0" fontId="99" fillId="0" borderId="0" xfId="0" applyFont="1"/>
    <xf numFmtId="212" fontId="0" fillId="0" borderId="0" xfId="0" applyNumberFormat="1"/>
    <xf numFmtId="3" fontId="4" fillId="0" borderId="0" xfId="0" applyNumberFormat="1" applyFont="1"/>
    <xf numFmtId="0" fontId="0" fillId="59" borderId="0" xfId="0" applyFill="1"/>
    <xf numFmtId="0" fontId="4" fillId="59" borderId="0" xfId="0" applyFont="1" applyFill="1" applyAlignment="1">
      <alignment horizontal="right" vertical="top"/>
    </xf>
    <xf numFmtId="0" fontId="4" fillId="59" borderId="0" xfId="0" applyFont="1" applyFill="1" applyAlignment="1">
      <alignment horizontal="left" vertical="top"/>
    </xf>
    <xf numFmtId="0" fontId="0" fillId="59" borderId="0" xfId="0" applyFill="1" applyAlignment="1">
      <alignment horizontal="center"/>
    </xf>
    <xf numFmtId="0" fontId="0" fillId="59" borderId="0" xfId="0" applyFill="1" applyAlignment="1">
      <alignment horizontal="center" vertical="top"/>
    </xf>
    <xf numFmtId="0" fontId="0" fillId="57" borderId="0" xfId="0" applyFill="1"/>
    <xf numFmtId="0" fontId="4" fillId="57" borderId="0" xfId="0" applyFont="1" applyFill="1" applyAlignment="1">
      <alignment horizontal="right" vertical="top"/>
    </xf>
    <xf numFmtId="0" fontId="4" fillId="57" borderId="0" xfId="0" applyFont="1" applyFill="1" applyAlignment="1">
      <alignment horizontal="left" vertical="top"/>
    </xf>
    <xf numFmtId="0" fontId="0" fillId="57" borderId="0" xfId="0" applyFill="1" applyAlignment="1">
      <alignment horizontal="center" wrapText="1"/>
    </xf>
    <xf numFmtId="0" fontId="0" fillId="57" borderId="0" xfId="0" applyFill="1" applyAlignment="1">
      <alignment horizontal="center"/>
    </xf>
    <xf numFmtId="0" fontId="0" fillId="57" borderId="0" xfId="0" applyFill="1" applyAlignment="1">
      <alignment horizontal="center" vertical="top"/>
    </xf>
    <xf numFmtId="0" fontId="96" fillId="62" borderId="0" xfId="0" applyFont="1" applyFill="1" applyAlignment="1">
      <alignment horizontal="left" vertical="top" wrapText="1"/>
    </xf>
    <xf numFmtId="0" fontId="4" fillId="50" borderId="0" xfId="0" applyFont="1" applyFill="1"/>
    <xf numFmtId="0" fontId="90" fillId="50" borderId="0" xfId="0" applyFont="1" applyFill="1"/>
    <xf numFmtId="3" fontId="4" fillId="50" borderId="0" xfId="0" applyNumberFormat="1" applyFont="1" applyFill="1"/>
    <xf numFmtId="2" fontId="4" fillId="50" borderId="0" xfId="0" applyNumberFormat="1" applyFont="1" applyFill="1"/>
    <xf numFmtId="167" fontId="0" fillId="46" borderId="0" xfId="960" applyNumberFormat="1" applyFont="1" applyFill="1" applyAlignment="1">
      <alignment horizontal="center" vertical="center"/>
    </xf>
    <xf numFmtId="167" fontId="0" fillId="0" borderId="0" xfId="0" applyNumberFormat="1"/>
    <xf numFmtId="0" fontId="104" fillId="0" borderId="0" xfId="0" applyFont="1"/>
    <xf numFmtId="167" fontId="0" fillId="45" borderId="46" xfId="960" applyNumberFormat="1" applyFont="1" applyFill="1" applyBorder="1" applyAlignment="1" applyProtection="1">
      <alignment horizontal="center" vertical="center"/>
      <protection locked="0"/>
    </xf>
    <xf numFmtId="0" fontId="8" fillId="0" borderId="0" xfId="0" applyFont="1" applyAlignment="1">
      <alignment horizontal="right"/>
    </xf>
    <xf numFmtId="0" fontId="105" fillId="65" borderId="0" xfId="0" applyFont="1" applyFill="1"/>
    <xf numFmtId="0" fontId="105" fillId="0" borderId="0" xfId="0" applyFont="1"/>
    <xf numFmtId="0" fontId="105" fillId="44" borderId="0" xfId="0" applyFont="1" applyFill="1"/>
    <xf numFmtId="0" fontId="60" fillId="44" borderId="0" xfId="0" applyFont="1" applyFill="1"/>
    <xf numFmtId="0" fontId="81" fillId="65" borderId="0" xfId="0" applyFont="1" applyFill="1"/>
    <xf numFmtId="0" fontId="87" fillId="0" borderId="0" xfId="0" applyFont="1" applyAlignment="1">
      <alignment horizontal="left"/>
    </xf>
    <xf numFmtId="9" fontId="4" fillId="0" borderId="0" xfId="960" applyFont="1" applyFill="1" applyBorder="1" applyAlignment="1">
      <alignment horizontal="center"/>
    </xf>
    <xf numFmtId="4" fontId="0" fillId="0" borderId="0" xfId="0" applyNumberFormat="1" applyAlignment="1">
      <alignment horizontal="center"/>
    </xf>
    <xf numFmtId="0" fontId="96" fillId="0" borderId="0" xfId="0" applyFont="1" applyAlignment="1">
      <alignment horizontal="left" vertical="top" wrapText="1"/>
    </xf>
    <xf numFmtId="0" fontId="96" fillId="66" borderId="0" xfId="0" applyFont="1" applyFill="1" applyAlignment="1">
      <alignment vertical="top" wrapText="1"/>
    </xf>
    <xf numFmtId="0" fontId="96" fillId="66" borderId="0" xfId="0" applyFont="1" applyFill="1" applyAlignment="1">
      <alignment horizontal="left" vertical="top" wrapText="1"/>
    </xf>
    <xf numFmtId="0" fontId="91" fillId="66" borderId="0" xfId="0" applyFont="1" applyFill="1"/>
    <xf numFmtId="2" fontId="106" fillId="0" borderId="0" xfId="0" applyNumberFormat="1" applyFont="1" applyAlignment="1">
      <alignment horizontal="center"/>
    </xf>
    <xf numFmtId="3" fontId="4" fillId="0" borderId="0" xfId="0" applyNumberFormat="1" applyFont="1" applyAlignment="1">
      <alignment horizontal="right" indent="1"/>
    </xf>
    <xf numFmtId="9" fontId="0" fillId="44" borderId="0" xfId="960" applyFont="1" applyFill="1"/>
    <xf numFmtId="3" fontId="4" fillId="44" borderId="0" xfId="0" applyNumberFormat="1" applyFont="1" applyFill="1"/>
    <xf numFmtId="3" fontId="0" fillId="45" borderId="46" xfId="0" applyNumberFormat="1" applyFill="1" applyBorder="1" applyProtection="1">
      <protection locked="0"/>
    </xf>
    <xf numFmtId="0" fontId="0" fillId="7" borderId="0" xfId="0" applyFill="1" applyAlignment="1">
      <alignment horizontal="center"/>
    </xf>
    <xf numFmtId="9" fontId="4" fillId="7" borderId="0" xfId="960" applyFont="1" applyFill="1" applyBorder="1" applyAlignment="1"/>
    <xf numFmtId="0" fontId="0" fillId="44" borderId="0" xfId="0" applyFill="1" applyAlignment="1">
      <alignment horizontal="left"/>
    </xf>
    <xf numFmtId="0" fontId="107" fillId="49" borderId="0" xfId="0" applyFont="1" applyFill="1" applyAlignment="1">
      <alignment horizontal="right"/>
    </xf>
    <xf numFmtId="0" fontId="90" fillId="44" borderId="0" xfId="0" applyFont="1" applyFill="1"/>
    <xf numFmtId="0" fontId="6" fillId="44" borderId="0" xfId="0" applyFont="1" applyFill="1" applyAlignment="1">
      <alignment vertical="center"/>
    </xf>
    <xf numFmtId="0" fontId="91" fillId="44" borderId="0" xfId="0" applyFont="1" applyFill="1"/>
    <xf numFmtId="0" fontId="93" fillId="44" borderId="0" xfId="0" applyFont="1" applyFill="1"/>
    <xf numFmtId="0" fontId="77" fillId="44" borderId="0" xfId="0" applyFont="1" applyFill="1"/>
    <xf numFmtId="0" fontId="64" fillId="0" borderId="0" xfId="0" applyFont="1" applyAlignment="1">
      <alignment vertical="center"/>
    </xf>
    <xf numFmtId="49" fontId="0" fillId="0" borderId="0" xfId="0" applyNumberFormat="1"/>
    <xf numFmtId="0" fontId="0" fillId="0" borderId="0" xfId="0" applyAlignment="1">
      <alignment horizontal="center"/>
    </xf>
    <xf numFmtId="3" fontId="0" fillId="45" borderId="46" xfId="0" applyNumberFormat="1" applyFill="1" applyBorder="1" applyAlignment="1" applyProtection="1">
      <alignment vertical="center"/>
      <protection locked="0"/>
    </xf>
    <xf numFmtId="0" fontId="0" fillId="0" borderId="0" xfId="0" applyAlignment="1">
      <alignment horizontal="center"/>
    </xf>
    <xf numFmtId="0" fontId="80" fillId="0" borderId="0" xfId="0" applyFont="1"/>
    <xf numFmtId="0" fontId="75" fillId="45" borderId="0" xfId="0" applyFont="1" applyFill="1" applyAlignment="1" applyProtection="1">
      <protection locked="0"/>
    </xf>
    <xf numFmtId="0" fontId="0" fillId="40" borderId="0" xfId="0" applyFill="1"/>
    <xf numFmtId="3" fontId="0" fillId="0" borderId="0" xfId="0" applyNumberFormat="1" applyFill="1" applyBorder="1" applyAlignment="1">
      <alignment horizontal="center"/>
    </xf>
    <xf numFmtId="0" fontId="100" fillId="0" borderId="0" xfId="0" applyFont="1" applyAlignment="1">
      <alignment horizontal="right" vertical="center"/>
    </xf>
    <xf numFmtId="0" fontId="0" fillId="0" borderId="0" xfId="0" applyFont="1" applyFill="1" applyBorder="1" applyProtection="1"/>
    <xf numFmtId="0" fontId="0" fillId="0" borderId="0" xfId="0" applyFont="1" applyFill="1" applyBorder="1" applyAlignment="1" applyProtection="1"/>
    <xf numFmtId="0" fontId="8" fillId="0" borderId="0" xfId="0" applyFont="1" applyFill="1" applyBorder="1" applyAlignment="1" applyProtection="1">
      <alignment horizontal="left"/>
    </xf>
    <xf numFmtId="0" fontId="6" fillId="0" borderId="6" xfId="0" applyFont="1" applyFill="1" applyBorder="1" applyAlignment="1" applyProtection="1">
      <alignment horizontal="center"/>
    </xf>
    <xf numFmtId="0" fontId="108" fillId="0" borderId="0" xfId="0" applyFont="1" applyFill="1" applyBorder="1" applyProtection="1"/>
    <xf numFmtId="0" fontId="110" fillId="0" borderId="0" xfId="0" applyFont="1" applyFill="1" applyBorder="1" applyAlignment="1" applyProtection="1">
      <alignment vertical="top"/>
    </xf>
    <xf numFmtId="0" fontId="110" fillId="0" borderId="0" xfId="0" applyFont="1" applyFill="1" applyBorder="1" applyProtection="1"/>
    <xf numFmtId="0" fontId="111" fillId="0" borderId="0" xfId="962" applyAlignment="1">
      <alignment horizontal="right"/>
    </xf>
    <xf numFmtId="0" fontId="3" fillId="0" borderId="0" xfId="0" applyFont="1" applyFill="1" applyBorder="1" applyAlignment="1" applyProtection="1">
      <alignment horizontal="left"/>
    </xf>
    <xf numFmtId="3" fontId="4" fillId="0" borderId="0" xfId="0" applyNumberFormat="1" applyFont="1" applyAlignment="1">
      <alignment horizontal="right" vertical="top" wrapText="1"/>
    </xf>
    <xf numFmtId="3" fontId="0" fillId="0" borderId="0" xfId="0" applyNumberFormat="1" applyAlignment="1">
      <alignment horizontal="right" vertical="top"/>
    </xf>
    <xf numFmtId="3" fontId="77" fillId="0" borderId="0" xfId="0" applyNumberFormat="1" applyFont="1" applyAlignment="1">
      <alignment horizontal="right" vertical="top"/>
    </xf>
    <xf numFmtId="3" fontId="4" fillId="0" borderId="0" xfId="0" applyNumberFormat="1" applyFont="1" applyAlignment="1">
      <alignment horizontal="right" vertical="top"/>
    </xf>
    <xf numFmtId="3" fontId="4" fillId="0" borderId="0" xfId="0" applyNumberFormat="1" applyFont="1" applyAlignment="1">
      <alignment vertical="top"/>
    </xf>
    <xf numFmtId="3" fontId="0" fillId="0" borderId="0" xfId="0" applyNumberFormat="1" applyAlignment="1">
      <alignment vertical="top"/>
    </xf>
    <xf numFmtId="3" fontId="0" fillId="0" borderId="0" xfId="0" applyNumberFormat="1" applyAlignment="1">
      <alignment horizontal="center" vertical="top"/>
    </xf>
    <xf numFmtId="3" fontId="81" fillId="70" borderId="0" xfId="0" applyNumberFormat="1" applyFont="1" applyFill="1" applyAlignment="1">
      <alignment horizontal="left" vertical="top"/>
    </xf>
    <xf numFmtId="3" fontId="81" fillId="70" borderId="0" xfId="0" applyNumberFormat="1" applyFont="1" applyFill="1" applyAlignment="1">
      <alignment horizontal="right" vertical="top"/>
    </xf>
    <xf numFmtId="3" fontId="4" fillId="0" borderId="0" xfId="0" applyNumberFormat="1" applyFont="1" applyAlignment="1">
      <alignment horizontal="left" vertical="top" wrapText="1"/>
    </xf>
    <xf numFmtId="0" fontId="0" fillId="71" borderId="0" xfId="0" applyFill="1"/>
    <xf numFmtId="3" fontId="4" fillId="0" borderId="0" xfId="0" applyNumberFormat="1" applyFont="1" applyAlignment="1">
      <alignment horizontal="left" vertical="top"/>
    </xf>
    <xf numFmtId="0" fontId="4" fillId="0" borderId="0" xfId="0" applyFont="1" applyFill="1"/>
    <xf numFmtId="0" fontId="4" fillId="0" borderId="0" xfId="0" applyFont="1" applyFill="1" applyAlignment="1">
      <alignment horizontal="right"/>
    </xf>
    <xf numFmtId="0" fontId="0" fillId="0" borderId="0" xfId="0" applyFill="1"/>
    <xf numFmtId="9" fontId="0" fillId="45" borderId="0" xfId="960" applyFont="1" applyFill="1" applyAlignment="1" applyProtection="1">
      <alignment horizontal="center" vertical="top"/>
      <protection locked="0"/>
    </xf>
    <xf numFmtId="0" fontId="0" fillId="44" borderId="0" xfId="0" applyFill="1" applyAlignment="1">
      <alignment horizontal="center"/>
    </xf>
    <xf numFmtId="3" fontId="0" fillId="0" borderId="0" xfId="0" applyNumberFormat="1" applyFill="1" applyAlignment="1">
      <alignment horizontal="right" vertical="top"/>
    </xf>
    <xf numFmtId="3" fontId="0" fillId="46" borderId="46" xfId="0" applyNumberFormat="1" applyFill="1" applyBorder="1" applyAlignment="1">
      <alignment vertical="top"/>
    </xf>
    <xf numFmtId="3" fontId="0" fillId="40" borderId="46" xfId="0" applyNumberFormat="1" applyFill="1" applyBorder="1" applyAlignment="1" applyProtection="1">
      <alignment vertical="top"/>
      <protection locked="0"/>
    </xf>
    <xf numFmtId="0" fontId="4" fillId="0" borderId="46" xfId="0" applyFont="1" applyBorder="1"/>
    <xf numFmtId="0" fontId="0" fillId="46" borderId="0" xfId="0" applyFont="1" applyFill="1"/>
    <xf numFmtId="0" fontId="6" fillId="0" borderId="0" xfId="0" applyFont="1" applyFill="1"/>
    <xf numFmtId="3" fontId="6" fillId="0" borderId="0" xfId="0" applyNumberFormat="1" applyFont="1" applyFill="1" applyAlignment="1">
      <alignment horizontal="right" vertical="top"/>
    </xf>
    <xf numFmtId="0" fontId="112" fillId="0" borderId="0" xfId="0" applyFont="1" applyFill="1"/>
    <xf numFmtId="3" fontId="112" fillId="0" borderId="0" xfId="0" applyNumberFormat="1" applyFont="1" applyFill="1" applyAlignment="1">
      <alignment horizontal="right" vertical="top"/>
    </xf>
    <xf numFmtId="3" fontId="0" fillId="46" borderId="0" xfId="0" applyNumberFormat="1" applyFill="1" applyBorder="1" applyAlignment="1">
      <alignment vertical="top"/>
    </xf>
    <xf numFmtId="0" fontId="112" fillId="46" borderId="0" xfId="0" applyFont="1" applyFill="1" applyBorder="1"/>
    <xf numFmtId="3" fontId="0" fillId="7" borderId="46" xfId="0" applyNumberFormat="1" applyFill="1" applyBorder="1" applyAlignment="1">
      <alignment vertical="top"/>
    </xf>
    <xf numFmtId="3" fontId="112" fillId="7" borderId="0" xfId="0" applyNumberFormat="1" applyFont="1" applyFill="1" applyAlignment="1">
      <alignment horizontal="right" vertical="top"/>
    </xf>
    <xf numFmtId="0" fontId="112" fillId="7" borderId="0" xfId="0" applyFont="1" applyFill="1"/>
    <xf numFmtId="3" fontId="0" fillId="0" borderId="0" xfId="0" applyNumberFormat="1" applyFont="1" applyAlignment="1">
      <alignment horizontal="right" vertical="top"/>
    </xf>
    <xf numFmtId="3" fontId="0" fillId="0" borderId="0" xfId="0" applyNumberFormat="1" applyFont="1" applyAlignment="1">
      <alignment horizontal="center" vertical="top"/>
    </xf>
    <xf numFmtId="0" fontId="112" fillId="44" borderId="0" xfId="0" applyFont="1" applyFill="1"/>
    <xf numFmtId="2" fontId="4" fillId="44" borderId="0" xfId="0" applyNumberFormat="1" applyFont="1" applyFill="1"/>
    <xf numFmtId="3" fontId="81" fillId="0" borderId="0" xfId="0" applyNumberFormat="1" applyFont="1" applyFill="1" applyAlignment="1">
      <alignment horizontal="left" vertical="top"/>
    </xf>
    <xf numFmtId="3" fontId="81" fillId="0" borderId="0" xfId="0" applyNumberFormat="1" applyFont="1" applyFill="1" applyAlignment="1">
      <alignment horizontal="right" vertical="top"/>
    </xf>
    <xf numFmtId="0" fontId="6" fillId="71" borderId="0" xfId="0" applyFont="1" applyFill="1"/>
    <xf numFmtId="3" fontId="6" fillId="71" borderId="0" xfId="0" applyNumberFormat="1" applyFont="1" applyFill="1" applyAlignment="1">
      <alignment horizontal="right" vertical="top"/>
    </xf>
    <xf numFmtId="3" fontId="0" fillId="71" borderId="0" xfId="0" applyNumberFormat="1" applyFill="1" applyAlignment="1">
      <alignment horizontal="right" vertical="top"/>
    </xf>
    <xf numFmtId="0" fontId="4" fillId="44" borderId="0" xfId="0" applyFont="1" applyFill="1" applyAlignment="1">
      <alignment horizontal="center"/>
    </xf>
    <xf numFmtId="0" fontId="0" fillId="44" borderId="0" xfId="0" applyFill="1" applyAlignment="1">
      <alignment horizontal="right"/>
    </xf>
    <xf numFmtId="0" fontId="2" fillId="0" borderId="0" xfId="0" applyFont="1" applyAlignment="1">
      <alignment horizontal="left"/>
    </xf>
    <xf numFmtId="3" fontId="4" fillId="68" borderId="0" xfId="0" applyNumberFormat="1" applyFont="1" applyFill="1" applyAlignment="1">
      <alignment horizontal="right"/>
    </xf>
    <xf numFmtId="0" fontId="6" fillId="68" borderId="0" xfId="0" applyFont="1" applyFill="1"/>
    <xf numFmtId="0" fontId="6" fillId="68" borderId="0" xfId="0" applyFont="1" applyFill="1" applyAlignment="1">
      <alignment horizontal="right"/>
    </xf>
    <xf numFmtId="3" fontId="6" fillId="68" borderId="0" xfId="0" applyNumberFormat="1" applyFont="1" applyFill="1" applyAlignment="1">
      <alignment horizontal="right" vertical="top"/>
    </xf>
    <xf numFmtId="0" fontId="101" fillId="68" borderId="0" xfId="0" applyFont="1" applyFill="1" applyAlignment="1">
      <alignment vertical="top"/>
    </xf>
    <xf numFmtId="0" fontId="102" fillId="68" borderId="0" xfId="0" applyFont="1" applyFill="1"/>
    <xf numFmtId="0" fontId="64" fillId="68" borderId="0" xfId="0" applyFont="1" applyFill="1"/>
    <xf numFmtId="0" fontId="90" fillId="68" borderId="0" xfId="0" applyFont="1" applyFill="1"/>
    <xf numFmtId="0" fontId="6" fillId="68" borderId="0" xfId="0" applyFont="1" applyFill="1" applyAlignment="1">
      <alignment vertical="center"/>
    </xf>
    <xf numFmtId="0" fontId="6" fillId="68" borderId="0" xfId="0" applyFont="1" applyFill="1" applyAlignment="1">
      <alignment horizontal="right" vertical="center"/>
    </xf>
    <xf numFmtId="0" fontId="102" fillId="68" borderId="0" xfId="0" applyFont="1" applyFill="1" applyAlignment="1">
      <alignment vertical="center"/>
    </xf>
    <xf numFmtId="0" fontId="113" fillId="68" borderId="0" xfId="0" applyFont="1" applyFill="1" applyAlignment="1">
      <alignment vertical="center"/>
    </xf>
    <xf numFmtId="0" fontId="4" fillId="0" borderId="50" xfId="0" applyFont="1" applyBorder="1" applyAlignment="1">
      <alignment horizontal="center"/>
    </xf>
    <xf numFmtId="0" fontId="8" fillId="0" borderId="50" xfId="0" applyFont="1" applyBorder="1" applyAlignment="1">
      <alignment horizontal="center"/>
    </xf>
    <xf numFmtId="0" fontId="0" fillId="0" borderId="0" xfId="0" applyFont="1"/>
    <xf numFmtId="0" fontId="6" fillId="0" borderId="0" xfId="0" applyFont="1" applyFill="1" applyBorder="1" applyAlignment="1" applyProtection="1">
      <alignment horizontal="center"/>
    </xf>
    <xf numFmtId="0" fontId="111" fillId="0" borderId="0" xfId="962" applyFill="1" applyBorder="1" applyAlignment="1" applyProtection="1">
      <alignment horizontal="right"/>
    </xf>
    <xf numFmtId="0" fontId="111" fillId="0" borderId="0" xfId="962" applyAlignment="1">
      <alignment vertical="top" wrapText="1"/>
    </xf>
    <xf numFmtId="3" fontId="0" fillId="46" borderId="48" xfId="0" applyNumberFormat="1" applyFill="1" applyBorder="1" applyAlignment="1"/>
    <xf numFmtId="3" fontId="0" fillId="46" borderId="47" xfId="0" applyNumberFormat="1" applyFill="1" applyBorder="1" applyAlignment="1"/>
    <xf numFmtId="167" fontId="0" fillId="46" borderId="47" xfId="960" applyNumberFormat="1" applyFont="1" applyFill="1" applyBorder="1" applyAlignment="1"/>
    <xf numFmtId="3" fontId="8" fillId="0" borderId="48" xfId="0" applyNumberFormat="1" applyFont="1" applyBorder="1" applyAlignment="1"/>
    <xf numFmtId="3" fontId="0" fillId="0" borderId="47" xfId="0" applyNumberFormat="1" applyFill="1" applyBorder="1" applyAlignment="1"/>
    <xf numFmtId="3" fontId="0" fillId="0" borderId="48" xfId="0" applyNumberFormat="1" applyFill="1" applyBorder="1" applyAlignment="1"/>
    <xf numFmtId="3" fontId="0" fillId="40" borderId="0" xfId="0" applyNumberFormat="1" applyFill="1" applyAlignment="1">
      <alignment horizontal="right" vertical="top"/>
    </xf>
    <xf numFmtId="0" fontId="101" fillId="0" borderId="0" xfId="0" applyFont="1" applyFill="1" applyAlignment="1">
      <alignment vertical="top"/>
    </xf>
    <xf numFmtId="3" fontId="81" fillId="0" borderId="0" xfId="0" applyNumberFormat="1" applyFont="1" applyFill="1" applyAlignment="1" applyProtection="1">
      <alignment horizontal="right" vertical="top"/>
    </xf>
    <xf numFmtId="3" fontId="4" fillId="0" borderId="0" xfId="0" applyNumberFormat="1" applyFont="1" applyFill="1" applyAlignment="1" applyProtection="1">
      <alignment horizontal="left" vertical="top" wrapText="1"/>
    </xf>
    <xf numFmtId="9" fontId="0" fillId="0" borderId="0" xfId="960" applyFont="1" applyFill="1" applyAlignment="1" applyProtection="1">
      <alignment horizontal="center" vertical="top"/>
    </xf>
    <xf numFmtId="3" fontId="4" fillId="0" borderId="0" xfId="0" applyNumberFormat="1" applyFont="1" applyFill="1" applyAlignment="1" applyProtection="1">
      <alignment horizontal="right" vertical="top"/>
    </xf>
    <xf numFmtId="3" fontId="77" fillId="0" borderId="0" xfId="0" applyNumberFormat="1" applyFont="1" applyFill="1" applyAlignment="1" applyProtection="1">
      <alignment horizontal="right" vertical="top"/>
    </xf>
    <xf numFmtId="3" fontId="4" fillId="0" borderId="0" xfId="0" applyNumberFormat="1" applyFont="1" applyFill="1" applyAlignment="1" applyProtection="1">
      <alignment vertical="top"/>
    </xf>
    <xf numFmtId="3" fontId="0" fillId="0" borderId="0" xfId="0" applyNumberFormat="1" applyFill="1" applyAlignment="1" applyProtection="1">
      <alignment horizontal="right" vertical="top"/>
    </xf>
    <xf numFmtId="3" fontId="0" fillId="0" borderId="46" xfId="0" applyNumberFormat="1" applyFill="1" applyBorder="1" applyAlignment="1" applyProtection="1">
      <alignment vertical="top"/>
    </xf>
    <xf numFmtId="0" fontId="112" fillId="46" borderId="0" xfId="0" applyFont="1" applyFill="1" applyProtection="1"/>
    <xf numFmtId="0" fontId="112" fillId="0" borderId="0" xfId="0" applyFont="1" applyFill="1" applyProtection="1"/>
    <xf numFmtId="3" fontId="112" fillId="40" borderId="46" xfId="0" applyNumberFormat="1" applyFont="1" applyFill="1" applyBorder="1" applyAlignment="1" applyProtection="1">
      <alignment vertical="top"/>
    </xf>
    <xf numFmtId="0" fontId="112" fillId="40" borderId="0" xfId="0" applyFont="1" applyFill="1" applyProtection="1"/>
    <xf numFmtId="3" fontId="112" fillId="40" borderId="0" xfId="0" applyNumberFormat="1" applyFont="1" applyFill="1" applyAlignment="1" applyProtection="1">
      <alignment horizontal="right" vertical="top"/>
    </xf>
    <xf numFmtId="9" fontId="0" fillId="45" borderId="0" xfId="960" applyFont="1" applyFill="1" applyAlignment="1" applyProtection="1">
      <alignment horizontal="center" vertical="top"/>
    </xf>
    <xf numFmtId="3" fontId="112" fillId="45" borderId="0" xfId="0" applyNumberFormat="1" applyFont="1" applyFill="1" applyAlignment="1" applyProtection="1">
      <alignment horizontal="right" vertical="top"/>
    </xf>
    <xf numFmtId="3" fontId="112" fillId="7" borderId="0" xfId="0" applyNumberFormat="1" applyFont="1" applyFill="1" applyAlignment="1" applyProtection="1">
      <alignment horizontal="left" vertical="top"/>
    </xf>
    <xf numFmtId="0" fontId="76" fillId="0" borderId="0" xfId="0" applyFont="1" applyAlignment="1">
      <alignment horizontal="left" vertical="top" wrapText="1"/>
    </xf>
    <xf numFmtId="0" fontId="76" fillId="0" borderId="0" xfId="0" applyFont="1" applyAlignment="1">
      <alignment horizontal="left" vertical="center" wrapText="1"/>
    </xf>
    <xf numFmtId="0" fontId="0" fillId="0" borderId="0" xfId="0" applyAlignment="1">
      <alignment horizontal="center"/>
    </xf>
    <xf numFmtId="0" fontId="4" fillId="7" borderId="0" xfId="0" applyFont="1" applyFill="1" applyAlignment="1">
      <alignment horizontal="center"/>
    </xf>
    <xf numFmtId="0" fontId="96" fillId="0" borderId="0" xfId="0" applyFont="1" applyAlignment="1">
      <alignment horizontal="left" vertical="top" wrapText="1"/>
    </xf>
    <xf numFmtId="0" fontId="4" fillId="58" borderId="0" xfId="0" applyFont="1" applyFill="1" applyAlignment="1">
      <alignment horizontal="center"/>
    </xf>
    <xf numFmtId="0" fontId="96" fillId="66" borderId="0" xfId="0" applyFont="1" applyFill="1" applyAlignment="1">
      <alignment horizontal="center" vertical="top"/>
    </xf>
    <xf numFmtId="0" fontId="4" fillId="0" borderId="0" xfId="0" applyFont="1" applyBorder="1"/>
    <xf numFmtId="0" fontId="0" fillId="0" borderId="0" xfId="0" applyAlignment="1">
      <alignment horizontal="right" indent="1"/>
    </xf>
    <xf numFmtId="0" fontId="114" fillId="68" borderId="0" xfId="0" applyFont="1" applyFill="1" applyAlignment="1">
      <alignment horizontal="center"/>
    </xf>
    <xf numFmtId="0" fontId="81" fillId="65" borderId="0" xfId="0" applyFont="1" applyFill="1" applyAlignment="1">
      <alignment horizontal="center"/>
    </xf>
    <xf numFmtId="0" fontId="8" fillId="0" borderId="0" xfId="0" applyFont="1" applyAlignment="1">
      <alignment vertical="center"/>
    </xf>
    <xf numFmtId="0" fontId="104" fillId="0" borderId="0" xfId="0" applyFont="1" applyAlignment="1">
      <alignment vertical="center"/>
    </xf>
    <xf numFmtId="0" fontId="0" fillId="0" borderId="0" xfId="0" applyFont="1" applyAlignment="1">
      <alignment horizontal="right"/>
    </xf>
    <xf numFmtId="0" fontId="92" fillId="7" borderId="0" xfId="0" applyFont="1" applyFill="1" applyAlignment="1">
      <alignment horizontal="left" vertical="top" wrapText="1"/>
    </xf>
    <xf numFmtId="0" fontId="4" fillId="7" borderId="0" xfId="0" applyFont="1" applyFill="1" applyAlignment="1">
      <alignment horizontal="left" vertical="top" wrapText="1"/>
    </xf>
    <xf numFmtId="0" fontId="93" fillId="7" borderId="0" xfId="0" applyFont="1" applyFill="1"/>
    <xf numFmtId="0" fontId="64" fillId="7" borderId="0" xfId="0" applyFont="1" applyFill="1" applyAlignment="1">
      <alignment horizontal="center"/>
    </xf>
    <xf numFmtId="0" fontId="77" fillId="7" borderId="0" xfId="0" applyFont="1" applyFill="1"/>
    <xf numFmtId="0" fontId="96" fillId="0" borderId="0" xfId="0" applyFont="1" applyAlignment="1">
      <alignment horizontal="left" vertical="top" wrapText="1"/>
    </xf>
    <xf numFmtId="3" fontId="0" fillId="45" borderId="46" xfId="961" applyNumberFormat="1" applyFont="1" applyFill="1" applyBorder="1" applyAlignment="1" applyProtection="1">
      <alignment horizontal="center"/>
      <protection locked="0"/>
    </xf>
    <xf numFmtId="3" fontId="0" fillId="45" borderId="46" xfId="0" applyNumberFormat="1" applyFill="1" applyBorder="1" applyAlignment="1" applyProtection="1">
      <alignment horizontal="center" vertical="top"/>
      <protection locked="0"/>
    </xf>
    <xf numFmtId="0" fontId="103" fillId="68" borderId="0" xfId="0" applyFont="1" applyFill="1" applyAlignment="1">
      <alignment vertical="center"/>
    </xf>
    <xf numFmtId="0" fontId="115" fillId="0" borderId="0" xfId="0" applyFont="1" applyFill="1"/>
    <xf numFmtId="0" fontId="0" fillId="0" borderId="0" xfId="0" applyBorder="1"/>
    <xf numFmtId="0" fontId="85" fillId="0" borderId="0" xfId="0" applyFont="1" applyBorder="1" applyAlignment="1">
      <alignment wrapText="1"/>
    </xf>
    <xf numFmtId="0" fontId="0" fillId="0" borderId="0" xfId="0" applyBorder="1" applyAlignment="1">
      <alignment wrapText="1"/>
    </xf>
    <xf numFmtId="0" fontId="101" fillId="0" borderId="0" xfId="0" applyFont="1" applyBorder="1"/>
    <xf numFmtId="0" fontId="3" fillId="0" borderId="0" xfId="0" applyFont="1" applyBorder="1"/>
    <xf numFmtId="0" fontId="74" fillId="49" borderId="0" xfId="0" applyFont="1" applyFill="1" applyBorder="1"/>
    <xf numFmtId="0" fontId="64" fillId="0" borderId="0" xfId="0" applyFont="1" applyBorder="1" applyAlignment="1">
      <alignment wrapText="1"/>
    </xf>
    <xf numFmtId="0" fontId="6" fillId="0" borderId="0" xfId="0" applyFont="1" applyBorder="1"/>
    <xf numFmtId="0" fontId="82" fillId="0" borderId="0" xfId="0" applyFont="1" applyBorder="1"/>
    <xf numFmtId="0" fontId="0" fillId="49" borderId="0" xfId="0" applyFill="1" applyBorder="1"/>
    <xf numFmtId="0" fontId="84" fillId="0" borderId="0" xfId="0" applyFont="1" applyBorder="1"/>
    <xf numFmtId="0" fontId="6" fillId="0" borderId="0" xfId="0" applyFont="1" applyFill="1" applyBorder="1"/>
    <xf numFmtId="0" fontId="5" fillId="0" borderId="0" xfId="0" applyFont="1" applyAlignment="1">
      <alignment vertical="top" wrapText="1"/>
    </xf>
    <xf numFmtId="0" fontId="111" fillId="0" borderId="0" xfId="962"/>
    <xf numFmtId="0" fontId="111" fillId="0" borderId="0" xfId="962" applyAlignment="1">
      <alignment vertical="top"/>
    </xf>
    <xf numFmtId="0" fontId="0" fillId="40" borderId="26" xfId="0" applyFill="1" applyBorder="1"/>
    <xf numFmtId="0" fontId="4" fillId="40" borderId="26" xfId="0" applyFont="1" applyFill="1" applyBorder="1"/>
    <xf numFmtId="10" fontId="0" fillId="40" borderId="26" xfId="0" applyNumberFormat="1" applyFill="1" applyBorder="1" applyAlignment="1">
      <alignment horizontal="center"/>
    </xf>
    <xf numFmtId="0" fontId="4" fillId="60" borderId="0" xfId="0" applyFont="1" applyFill="1"/>
    <xf numFmtId="0" fontId="76" fillId="0" borderId="0" xfId="0" applyFont="1" applyAlignment="1">
      <alignment horizontal="left" vertical="top" wrapText="1"/>
    </xf>
    <xf numFmtId="0" fontId="75" fillId="51" borderId="0" xfId="0" applyFont="1" applyFill="1" applyAlignment="1" applyProtection="1">
      <alignment horizontal="center"/>
      <protection locked="0"/>
    </xf>
    <xf numFmtId="0" fontId="75" fillId="45" borderId="0" xfId="0" applyFont="1" applyFill="1" applyAlignment="1" applyProtection="1">
      <alignment horizontal="center"/>
      <protection locked="0"/>
    </xf>
    <xf numFmtId="0" fontId="87" fillId="0" borderId="0" xfId="0" applyFont="1" applyAlignment="1">
      <alignment horizontal="left" vertical="top" wrapText="1"/>
    </xf>
    <xf numFmtId="0" fontId="76" fillId="0" borderId="0" xfId="0" applyFont="1" applyAlignment="1">
      <alignment horizontal="left" vertical="center" wrapText="1"/>
    </xf>
    <xf numFmtId="3" fontId="4" fillId="61" borderId="0" xfId="0" applyNumberFormat="1" applyFont="1" applyFill="1" applyAlignment="1">
      <alignment horizontal="right"/>
    </xf>
    <xf numFmtId="0" fontId="0" fillId="0" borderId="0" xfId="0" applyAlignment="1">
      <alignment horizontal="left" vertical="top" wrapText="1"/>
    </xf>
    <xf numFmtId="0" fontId="111" fillId="0" borderId="0" xfId="962" applyAlignment="1">
      <alignment horizontal="left" vertical="top" wrapText="1"/>
    </xf>
    <xf numFmtId="0" fontId="81" fillId="65" borderId="0" xfId="0" applyFont="1" applyFill="1" applyAlignment="1">
      <alignment horizontal="left" wrapText="1"/>
    </xf>
    <xf numFmtId="0" fontId="0" fillId="0" borderId="0" xfId="0" applyAlignment="1">
      <alignment horizontal="center" wrapText="1"/>
    </xf>
    <xf numFmtId="0" fontId="0" fillId="0" borderId="50" xfId="0" applyBorder="1" applyAlignment="1">
      <alignment horizontal="center"/>
    </xf>
    <xf numFmtId="0" fontId="4" fillId="63" borderId="0" xfId="0" applyFont="1" applyFill="1" applyAlignment="1" applyProtection="1">
      <alignment horizontal="center" vertical="center"/>
      <protection locked="0"/>
    </xf>
    <xf numFmtId="0" fontId="96" fillId="62" borderId="0" xfId="0" applyFont="1" applyFill="1" applyAlignment="1">
      <alignment horizontal="center" vertical="top" wrapText="1"/>
    </xf>
    <xf numFmtId="0" fontId="4" fillId="7" borderId="0" xfId="0" applyFont="1" applyFill="1" applyAlignment="1">
      <alignment horizontal="center"/>
    </xf>
    <xf numFmtId="0" fontId="96" fillId="66" borderId="0" xfId="0" applyFont="1" applyFill="1" applyAlignment="1">
      <alignment horizontal="left" vertical="top" wrapText="1"/>
    </xf>
    <xf numFmtId="0" fontId="4" fillId="58" borderId="0" xfId="0" applyFont="1" applyFill="1" applyAlignment="1">
      <alignment horizontal="center"/>
    </xf>
    <xf numFmtId="0" fontId="96" fillId="0" borderId="0" xfId="0" applyFont="1" applyAlignment="1">
      <alignment horizontal="left" vertical="top" wrapText="1"/>
    </xf>
    <xf numFmtId="0" fontId="96" fillId="66" borderId="0" xfId="0" applyFont="1" applyFill="1" applyAlignment="1">
      <alignment horizontal="center" vertical="top" wrapText="1"/>
    </xf>
    <xf numFmtId="9" fontId="75" fillId="45" borderId="0" xfId="0" applyNumberFormat="1" applyFont="1" applyFill="1" applyAlignment="1" applyProtection="1">
      <alignment horizontal="center"/>
      <protection locked="0"/>
    </xf>
    <xf numFmtId="0" fontId="8" fillId="0" borderId="50" xfId="0" applyFont="1" applyBorder="1" applyAlignment="1">
      <alignment horizontal="center"/>
    </xf>
    <xf numFmtId="3" fontId="4" fillId="73" borderId="47" xfId="0" applyNumberFormat="1" applyFont="1" applyFill="1" applyBorder="1" applyAlignment="1">
      <alignment horizontal="center"/>
    </xf>
    <xf numFmtId="3" fontId="4" fillId="73" borderId="48" xfId="0" applyNumberFormat="1" applyFont="1" applyFill="1" applyBorder="1" applyAlignment="1">
      <alignment horizontal="center"/>
    </xf>
    <xf numFmtId="3" fontId="0" fillId="46" borderId="47" xfId="0" applyNumberFormat="1" applyFill="1" applyBorder="1" applyAlignment="1">
      <alignment horizontal="center"/>
    </xf>
    <xf numFmtId="3" fontId="0" fillId="46" borderId="48" xfId="0" applyNumberFormat="1" applyFill="1" applyBorder="1" applyAlignment="1">
      <alignment horizontal="center"/>
    </xf>
    <xf numFmtId="3" fontId="0" fillId="46" borderId="49" xfId="0" applyNumberFormat="1" applyFill="1" applyBorder="1" applyAlignment="1">
      <alignment horizontal="center"/>
    </xf>
    <xf numFmtId="167" fontId="0" fillId="46" borderId="47" xfId="960" applyNumberFormat="1" applyFont="1" applyFill="1" applyBorder="1" applyAlignment="1">
      <alignment horizontal="center"/>
    </xf>
    <xf numFmtId="167" fontId="0" fillId="46" borderId="48" xfId="960" applyNumberFormat="1" applyFont="1" applyFill="1" applyBorder="1" applyAlignment="1">
      <alignment horizontal="center"/>
    </xf>
    <xf numFmtId="0" fontId="4" fillId="0" borderId="50" xfId="0" applyFont="1" applyBorder="1" applyAlignment="1">
      <alignment horizontal="center"/>
    </xf>
    <xf numFmtId="0" fontId="110" fillId="69" borderId="51" xfId="0" applyFont="1" applyFill="1" applyBorder="1" applyAlignment="1" applyProtection="1">
      <alignment horizontal="left" vertical="top" wrapText="1"/>
      <protection locked="0"/>
    </xf>
    <xf numFmtId="0" fontId="110" fillId="69" borderId="52" xfId="0" applyFont="1" applyFill="1" applyBorder="1" applyAlignment="1" applyProtection="1">
      <alignment horizontal="left" vertical="top" wrapText="1"/>
      <protection locked="0"/>
    </xf>
    <xf numFmtId="0" fontId="110" fillId="69" borderId="53" xfId="0" applyFont="1" applyFill="1" applyBorder="1" applyAlignment="1" applyProtection="1">
      <alignment horizontal="left" vertical="top" wrapText="1"/>
      <protection locked="0"/>
    </xf>
    <xf numFmtId="0" fontId="8" fillId="67" borderId="0" xfId="0" applyFont="1" applyFill="1" applyBorder="1" applyAlignment="1" applyProtection="1">
      <alignment horizontal="left"/>
    </xf>
    <xf numFmtId="0" fontId="6" fillId="69" borderId="51" xfId="0" applyFont="1" applyFill="1" applyBorder="1" applyAlignment="1" applyProtection="1">
      <alignment horizontal="left" vertical="top" wrapText="1"/>
      <protection locked="0"/>
    </xf>
    <xf numFmtId="0" fontId="6" fillId="69" borderId="52" xfId="0" applyFont="1" applyFill="1" applyBorder="1" applyAlignment="1" applyProtection="1">
      <alignment horizontal="left" vertical="top" wrapText="1"/>
      <protection locked="0"/>
    </xf>
    <xf numFmtId="0" fontId="6" fillId="69" borderId="53" xfId="0" applyFont="1" applyFill="1" applyBorder="1" applyAlignment="1" applyProtection="1">
      <alignment horizontal="left" vertical="top" wrapText="1"/>
      <protection locked="0"/>
    </xf>
    <xf numFmtId="0" fontId="109" fillId="0" borderId="0" xfId="0" applyFont="1" applyFill="1" applyBorder="1" applyAlignment="1" applyProtection="1">
      <alignment horizontal="left" wrapText="1"/>
    </xf>
    <xf numFmtId="0" fontId="64" fillId="0" borderId="0" xfId="0" applyFont="1" applyFill="1" applyBorder="1" applyAlignment="1" applyProtection="1">
      <alignment horizontal="left" wrapText="1"/>
    </xf>
    <xf numFmtId="0" fontId="110" fillId="0" borderId="0" xfId="0" applyFont="1" applyFill="1" applyBorder="1" applyAlignment="1" applyProtection="1">
      <alignment horizontal="left" vertical="top" wrapText="1"/>
    </xf>
    <xf numFmtId="0" fontId="110" fillId="0" borderId="0" xfId="0" applyFont="1" applyFill="1" applyBorder="1" applyAlignment="1" applyProtection="1">
      <alignment horizontal="left" vertical="top"/>
    </xf>
    <xf numFmtId="0" fontId="5" fillId="0" borderId="0" xfId="0" applyFont="1" applyAlignment="1">
      <alignment horizontal="left" vertical="top" wrapText="1"/>
    </xf>
    <xf numFmtId="0" fontId="112" fillId="0" borderId="0" xfId="0" applyFont="1" applyFill="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horizontal="center"/>
    </xf>
    <xf numFmtId="3" fontId="76" fillId="0" borderId="0" xfId="0" applyNumberFormat="1" applyFont="1" applyAlignment="1">
      <alignment horizontal="left" vertical="top" wrapText="1"/>
    </xf>
    <xf numFmtId="3" fontId="4" fillId="72" borderId="0" xfId="0" applyNumberFormat="1" applyFont="1" applyFill="1" applyAlignment="1">
      <alignment horizontal="left" vertical="top" wrapText="1"/>
    </xf>
    <xf numFmtId="3" fontId="4" fillId="72" borderId="0" xfId="0" applyNumberFormat="1" applyFont="1" applyFill="1" applyAlignment="1">
      <alignment horizontal="left" vertical="top"/>
    </xf>
    <xf numFmtId="0" fontId="0" fillId="40" borderId="26" xfId="0" applyFill="1" applyBorder="1"/>
    <xf numFmtId="0" fontId="0" fillId="43" borderId="26" xfId="0" applyFill="1" applyBorder="1" applyAlignment="1">
      <alignment vertical="center"/>
    </xf>
    <xf numFmtId="0" fontId="0" fillId="7" borderId="26" xfId="0" applyFill="1" applyBorder="1" applyAlignment="1">
      <alignment vertical="center"/>
    </xf>
    <xf numFmtId="0" fontId="0" fillId="7" borderId="26" xfId="0" applyFill="1" applyBorder="1" applyAlignment="1" applyProtection="1">
      <alignment horizontal="left" vertical="top"/>
      <protection locked="0"/>
    </xf>
    <xf numFmtId="14" fontId="0" fillId="7" borderId="26" xfId="0" applyNumberFormat="1" applyFill="1" applyBorder="1" applyAlignment="1" applyProtection="1">
      <alignment horizontal="left" vertical="top"/>
      <protection locked="0"/>
    </xf>
    <xf numFmtId="0" fontId="4" fillId="0" borderId="4" xfId="0" applyFont="1" applyBorder="1" applyAlignment="1">
      <alignment horizontal="center" vertical="center"/>
    </xf>
    <xf numFmtId="0" fontId="4" fillId="0" borderId="38" xfId="0" applyFont="1" applyBorder="1" applyAlignment="1">
      <alignment horizontal="left" vertical="top"/>
    </xf>
    <xf numFmtId="0" fontId="4" fillId="0" borderId="40" xfId="0" applyFont="1" applyBorder="1" applyAlignment="1">
      <alignment horizontal="left" vertical="top"/>
    </xf>
    <xf numFmtId="0" fontId="4" fillId="0" borderId="33" xfId="0" applyFont="1" applyBorder="1" applyAlignment="1">
      <alignment horizontal="left" vertical="top"/>
    </xf>
    <xf numFmtId="0" fontId="4" fillId="0" borderId="4" xfId="0" applyFont="1" applyBorder="1" applyAlignment="1">
      <alignment horizontal="left"/>
    </xf>
    <xf numFmtId="0" fontId="4" fillId="0" borderId="4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2" xfId="0" applyFont="1" applyBorder="1" applyAlignment="1">
      <alignment horizontal="center" vertical="center" wrapText="1"/>
    </xf>
    <xf numFmtId="0" fontId="6" fillId="40" borderId="4" xfId="0" applyFont="1" applyFill="1" applyBorder="1" applyAlignment="1">
      <alignment horizontal="left" vertical="center" wrapText="1"/>
    </xf>
    <xf numFmtId="0" fontId="6" fillId="40" borderId="4" xfId="0" applyFont="1" applyFill="1" applyBorder="1" applyAlignment="1">
      <alignment horizontal="left" vertical="center"/>
    </xf>
    <xf numFmtId="0" fontId="0" fillId="40" borderId="4" xfId="0" applyFill="1" applyBorder="1" applyAlignment="1">
      <alignment horizontal="left" vertical="center" wrapText="1"/>
    </xf>
    <xf numFmtId="0" fontId="0" fillId="40" borderId="4" xfId="0" applyFill="1" applyBorder="1" applyAlignment="1">
      <alignment horizontal="left" vertical="center"/>
    </xf>
    <xf numFmtId="0" fontId="0" fillId="40" borderId="38" xfId="0" applyFill="1" applyBorder="1" applyAlignment="1">
      <alignment horizontal="left" vertical="center" wrapText="1"/>
    </xf>
    <xf numFmtId="0" fontId="0" fillId="40" borderId="40" xfId="0" applyFill="1" applyBorder="1" applyAlignment="1">
      <alignment horizontal="left" vertical="center" wrapText="1"/>
    </xf>
    <xf numFmtId="0" fontId="0" fillId="40" borderId="33" xfId="0" applyFill="1" applyBorder="1" applyAlignment="1">
      <alignment horizontal="left" vertical="center" wrapText="1"/>
    </xf>
    <xf numFmtId="0" fontId="0" fillId="40" borderId="26" xfId="0" applyFill="1" applyBorder="1" applyAlignment="1">
      <alignment horizontal="left" vertical="top" wrapText="1"/>
    </xf>
  </cellXfs>
  <cellStyles count="963">
    <cellStyle name="# ##0" xfId="46" xr:uid="{00000000-0005-0000-0000-000000000000}"/>
    <cellStyle name="# ##0 2" xfId="47" xr:uid="{00000000-0005-0000-0000-000001000000}"/>
    <cellStyle name="# ##0 2 2" xfId="48" xr:uid="{00000000-0005-0000-0000-000002000000}"/>
    <cellStyle name="# ##0 2 2 2" xfId="779" xr:uid="{00000000-0005-0000-0000-000003000000}"/>
    <cellStyle name="# ##0 2 3" xfId="49" xr:uid="{00000000-0005-0000-0000-000004000000}"/>
    <cellStyle name="# ##0 3" xfId="50" xr:uid="{00000000-0005-0000-0000-000005000000}"/>
    <cellStyle name="# ##0,00" xfId="2" xr:uid="{00000000-0005-0000-0000-000006000000}"/>
    <cellStyle name="# ##0,00;-# ##0,00;" xfId="3" xr:uid="{00000000-0005-0000-0000-000007000000}"/>
    <cellStyle name="# ##0,00;-# ##0,00; 2" xfId="51" xr:uid="{00000000-0005-0000-0000-000008000000}"/>
    <cellStyle name="# ##0,00;-# ##0,00; 2 2" xfId="780" xr:uid="{00000000-0005-0000-0000-000009000000}"/>
    <cellStyle name="# ##0,00;-# ##0,00; 3" xfId="52" xr:uid="{00000000-0005-0000-0000-00000A000000}"/>
    <cellStyle name="# ##0,00;-# ##0,00; 4" xfId="53" xr:uid="{00000000-0005-0000-0000-00000B000000}"/>
    <cellStyle name="# ##0,00;-# ##0,00; 4 2" xfId="54" xr:uid="{00000000-0005-0000-0000-00000C000000}"/>
    <cellStyle name="# ##0,00;-# ##0,00; 4 3" xfId="55" xr:uid="{00000000-0005-0000-0000-00000D000000}"/>
    <cellStyle name="# ##0,00;-# ##0,00; 5" xfId="56" xr:uid="{00000000-0005-0000-0000-00000E000000}"/>
    <cellStyle name="$" xfId="57" xr:uid="{00000000-0005-0000-0000-00000F000000}"/>
    <cellStyle name="£" xfId="58" xr:uid="{00000000-0005-0000-0000-000010000000}"/>
    <cellStyle name="0" xfId="4" xr:uid="{00000000-0005-0000-0000-000011000000}"/>
    <cellStyle name="0 2" xfId="59" xr:uid="{00000000-0005-0000-0000-000012000000}"/>
    <cellStyle name="0 2 2" xfId="781" xr:uid="{00000000-0005-0000-0000-000013000000}"/>
    <cellStyle name="0 3" xfId="60" xr:uid="{00000000-0005-0000-0000-000014000000}"/>
    <cellStyle name="0 4" xfId="61" xr:uid="{00000000-0005-0000-0000-000015000000}"/>
    <cellStyle name="0,0" xfId="62" xr:uid="{00000000-0005-0000-0000-000016000000}"/>
    <cellStyle name="0,0 2" xfId="63" xr:uid="{00000000-0005-0000-0000-000017000000}"/>
    <cellStyle name="0,0 2 2" xfId="782" xr:uid="{00000000-0005-0000-0000-000018000000}"/>
    <cellStyle name="0,00&quot; %&quot;;-0,00&quot; %&quot;;" xfId="5" xr:uid="{00000000-0005-0000-0000-000019000000}"/>
    <cellStyle name="0,00%" xfId="64" xr:uid="{00000000-0005-0000-0000-00001A000000}"/>
    <cellStyle name="0,00% 2" xfId="65" xr:uid="{00000000-0005-0000-0000-00001B000000}"/>
    <cellStyle name="0,00% 2 2" xfId="783" xr:uid="{00000000-0005-0000-0000-00001C000000}"/>
    <cellStyle name="0,00%;-0,00%;" xfId="6" xr:uid="{00000000-0005-0000-0000-00001D000000}"/>
    <cellStyle name="01- 0 ---------------" xfId="66" xr:uid="{00000000-0005-0000-0000-00001E000000}"/>
    <cellStyle name="02- # ##0" xfId="67" xr:uid="{00000000-0005-0000-0000-00001F000000}"/>
    <cellStyle name="03- 0,00" xfId="68" xr:uid="{00000000-0005-0000-0000-000020000000}"/>
    <cellStyle name="04- # ##0,00" xfId="69" xr:uid="{00000000-0005-0000-0000-000021000000}"/>
    <cellStyle name="05- 0%" xfId="70" xr:uid="{00000000-0005-0000-0000-000022000000}"/>
    <cellStyle name="06- 0,0%" xfId="71" xr:uid="{00000000-0005-0000-0000-000023000000}"/>
    <cellStyle name="07- 0,00%" xfId="72" xr:uid="{00000000-0005-0000-0000-000024000000}"/>
    <cellStyle name="11 •  0" xfId="7" xr:uid="{00000000-0005-0000-0000-000025000000}"/>
    <cellStyle name="11- 0;-0; -----------" xfId="73" xr:uid="{00000000-0005-0000-0000-000026000000}"/>
    <cellStyle name="12- # ##0;-# ##0;" xfId="74" xr:uid="{00000000-0005-0000-0000-000027000000}"/>
    <cellStyle name="12 •  # ##0" xfId="8" xr:uid="{00000000-0005-0000-0000-000028000000}"/>
    <cellStyle name="13 •  # ##0,00" xfId="9" xr:uid="{00000000-0005-0000-0000-000029000000}"/>
    <cellStyle name="13- 0,00;-0,00;" xfId="75" xr:uid="{00000000-0005-0000-0000-00002A000000}"/>
    <cellStyle name="14- # ##0,00;-# ##0,00;" xfId="76" xr:uid="{00000000-0005-0000-0000-00002B000000}"/>
    <cellStyle name="15- 0%;-0%;" xfId="77" xr:uid="{00000000-0005-0000-0000-00002C000000}"/>
    <cellStyle name="16- 0,0%;-0,0%;" xfId="78" xr:uid="{00000000-0005-0000-0000-00002D000000}"/>
    <cellStyle name="17 •  0%" xfId="10" xr:uid="{00000000-0005-0000-0000-00002E000000}"/>
    <cellStyle name="17- 0,00%;-0,00%;" xfId="79" xr:uid="{00000000-0005-0000-0000-00002F000000}"/>
    <cellStyle name="18 •  0,0%" xfId="11" xr:uid="{00000000-0005-0000-0000-000030000000}"/>
    <cellStyle name="19 •  0,00%" xfId="12" xr:uid="{00000000-0005-0000-0000-000031000000}"/>
    <cellStyle name="20 % - Accent1 2" xfId="80" xr:uid="{00000000-0005-0000-0000-000032000000}"/>
    <cellStyle name="20 % - Accent1 2 2" xfId="389" xr:uid="{00000000-0005-0000-0000-000033000000}"/>
    <cellStyle name="20 % - Accent2 2" xfId="81" xr:uid="{00000000-0005-0000-0000-000034000000}"/>
    <cellStyle name="20 % - Accent2 2 2" xfId="390" xr:uid="{00000000-0005-0000-0000-000035000000}"/>
    <cellStyle name="20 % - Accent3 2" xfId="82" xr:uid="{00000000-0005-0000-0000-000036000000}"/>
    <cellStyle name="20 % - Accent3 2 2" xfId="391" xr:uid="{00000000-0005-0000-0000-000037000000}"/>
    <cellStyle name="20 % - Accent4 2" xfId="83" xr:uid="{00000000-0005-0000-0000-000038000000}"/>
    <cellStyle name="20 % - Accent4 2 2" xfId="392" xr:uid="{00000000-0005-0000-0000-000039000000}"/>
    <cellStyle name="20 % - Accent5 2" xfId="84" xr:uid="{00000000-0005-0000-0000-00003A000000}"/>
    <cellStyle name="20 % - Accent6 2" xfId="85" xr:uid="{00000000-0005-0000-0000-00003B000000}"/>
    <cellStyle name="20% - Accent1" xfId="86" xr:uid="{00000000-0005-0000-0000-00003C000000}"/>
    <cellStyle name="20% - Accent2" xfId="87" xr:uid="{00000000-0005-0000-0000-00003D000000}"/>
    <cellStyle name="20% - Accent3" xfId="88" xr:uid="{00000000-0005-0000-0000-00003E000000}"/>
    <cellStyle name="20% - Accent4" xfId="89" xr:uid="{00000000-0005-0000-0000-00003F000000}"/>
    <cellStyle name="20% - Accent5" xfId="90" xr:uid="{00000000-0005-0000-0000-000040000000}"/>
    <cellStyle name="20% - Accent5 2" xfId="771" xr:uid="{00000000-0005-0000-0000-000041000000}"/>
    <cellStyle name="20% - Accent6" xfId="91" xr:uid="{00000000-0005-0000-0000-000042000000}"/>
    <cellStyle name="21- +0;-0; ----------" xfId="92" xr:uid="{00000000-0005-0000-0000-000043000000}"/>
    <cellStyle name="21 •  0;-0;" xfId="13" xr:uid="{00000000-0005-0000-0000-000044000000}"/>
    <cellStyle name="21 •  0;-0; 2" xfId="393" xr:uid="{00000000-0005-0000-0000-000045000000}"/>
    <cellStyle name="21 •  0;-0; 2 2" xfId="583" xr:uid="{00000000-0005-0000-0000-000046000000}"/>
    <cellStyle name="21 •  0;-0; 2 2 2" xfId="861" xr:uid="{00000000-0005-0000-0000-000047000000}"/>
    <cellStyle name="21 •  0;-0; 2 3" xfId="811" xr:uid="{00000000-0005-0000-0000-000048000000}"/>
    <cellStyle name="21 •  0;-0; 3" xfId="577" xr:uid="{00000000-0005-0000-0000-000049000000}"/>
    <cellStyle name="21 •  0;-0; 3 2" xfId="858" xr:uid="{00000000-0005-0000-0000-00004A000000}"/>
    <cellStyle name="21 •  0;-0; 4" xfId="772" xr:uid="{00000000-0005-0000-0000-00004B000000}"/>
    <cellStyle name="22- +# ##0;-# ##0;" xfId="93" xr:uid="{00000000-0005-0000-0000-00004C000000}"/>
    <cellStyle name="22 •  # ##0;-# ##0;" xfId="14" xr:uid="{00000000-0005-0000-0000-00004D000000}"/>
    <cellStyle name="22 •  # ##0;-# ##0; 2" xfId="394" xr:uid="{00000000-0005-0000-0000-00004E000000}"/>
    <cellStyle name="22 •  # ##0;-# ##0; 2 2" xfId="555" xr:uid="{00000000-0005-0000-0000-00004F000000}"/>
    <cellStyle name="22 •  # ##0;-# ##0; 2 2 2" xfId="842" xr:uid="{00000000-0005-0000-0000-000050000000}"/>
    <cellStyle name="22 •  # ##0;-# ##0; 2 3" xfId="812" xr:uid="{00000000-0005-0000-0000-000051000000}"/>
    <cellStyle name="22 •  # ##0;-# ##0; 3" xfId="593" xr:uid="{00000000-0005-0000-0000-000052000000}"/>
    <cellStyle name="22 •  # ##0;-# ##0; 3 2" xfId="867" xr:uid="{00000000-0005-0000-0000-000053000000}"/>
    <cellStyle name="22 •  # ##0;-# ##0; 4" xfId="773" xr:uid="{00000000-0005-0000-0000-000054000000}"/>
    <cellStyle name="23- +0,00;-0,00;" xfId="94" xr:uid="{00000000-0005-0000-0000-000055000000}"/>
    <cellStyle name="23 •  # ##0,00;-# ##0,00;" xfId="15" xr:uid="{00000000-0005-0000-0000-000056000000}"/>
    <cellStyle name="24- +# ##0,00;-# ##0,00;" xfId="95" xr:uid="{00000000-0005-0000-0000-000057000000}"/>
    <cellStyle name="25- +0%;-0%;" xfId="96" xr:uid="{00000000-0005-0000-0000-000058000000}"/>
    <cellStyle name="26- +0,0%;-0,0%;" xfId="97" xr:uid="{00000000-0005-0000-0000-000059000000}"/>
    <cellStyle name="27- +0,00%;-0,00%;" xfId="98" xr:uid="{00000000-0005-0000-0000-00005A000000}"/>
    <cellStyle name="27 •  0%;-0%;" xfId="16" xr:uid="{00000000-0005-0000-0000-00005B000000}"/>
    <cellStyle name="28 •  0,0%;-0,0%;" xfId="17" xr:uid="{00000000-0005-0000-0000-00005C000000}"/>
    <cellStyle name="29 •  0,00%;-0,00%;" xfId="18" xr:uid="{00000000-0005-0000-0000-00005D000000}"/>
    <cellStyle name="30 ________ cadre épais" xfId="19" xr:uid="{00000000-0005-0000-0000-00005E000000}"/>
    <cellStyle name="31 •  +0;-0;" xfId="20" xr:uid="{00000000-0005-0000-0000-00005F000000}"/>
    <cellStyle name="31- 0;-0[Rouge]; ----" xfId="99" xr:uid="{00000000-0005-0000-0000-000060000000}"/>
    <cellStyle name="32- # ##0;-# ##0[Rouge];" xfId="100" xr:uid="{00000000-0005-0000-0000-000061000000}"/>
    <cellStyle name="32 •  +# ##0;-# ##0;" xfId="21" xr:uid="{00000000-0005-0000-0000-000062000000}"/>
    <cellStyle name="33 •  +# ##0,00;-# ##0,00;" xfId="22" xr:uid="{00000000-0005-0000-0000-000063000000}"/>
    <cellStyle name="33- 0,00;-0,00[Rouge];" xfId="101" xr:uid="{00000000-0005-0000-0000-000064000000}"/>
    <cellStyle name="34- # ##0,00;-# ##0,00[Rouge];" xfId="102" xr:uid="{00000000-0005-0000-0000-000065000000}"/>
    <cellStyle name="35- 0%;-0%[Rouge];" xfId="103" xr:uid="{00000000-0005-0000-0000-000066000000}"/>
    <cellStyle name="36- 0,0%;-0,0%[Rouge];" xfId="104" xr:uid="{00000000-0005-0000-0000-000067000000}"/>
    <cellStyle name="37 •  +0%;-0%;" xfId="23" xr:uid="{00000000-0005-0000-0000-000068000000}"/>
    <cellStyle name="37- 0,00%;-0,00%[Rouge];" xfId="105" xr:uid="{00000000-0005-0000-0000-000069000000}"/>
    <cellStyle name="38 •  +0,0%;-0,0%;" xfId="24" xr:uid="{00000000-0005-0000-0000-00006A000000}"/>
    <cellStyle name="39 •  +0,00%;-0,00%;" xfId="25" xr:uid="{00000000-0005-0000-0000-00006B000000}"/>
    <cellStyle name="40 % - Accent1 2" xfId="106" xr:uid="{00000000-0005-0000-0000-00006C000000}"/>
    <cellStyle name="40 % - Accent1 2 2" xfId="395" xr:uid="{00000000-0005-0000-0000-00006D000000}"/>
    <cellStyle name="40 % - Accent2 2" xfId="107" xr:uid="{00000000-0005-0000-0000-00006E000000}"/>
    <cellStyle name="40 % - Accent3 2" xfId="108" xr:uid="{00000000-0005-0000-0000-00006F000000}"/>
    <cellStyle name="40 % - Accent3 2 2" xfId="396" xr:uid="{00000000-0005-0000-0000-000070000000}"/>
    <cellStyle name="40 % - Accent4 2" xfId="109" xr:uid="{00000000-0005-0000-0000-000071000000}"/>
    <cellStyle name="40 % - Accent4 2 2" xfId="397" xr:uid="{00000000-0005-0000-0000-000072000000}"/>
    <cellStyle name="40 % - Accent5 2" xfId="110" xr:uid="{00000000-0005-0000-0000-000073000000}"/>
    <cellStyle name="40 % - Accent6 2" xfId="111" xr:uid="{00000000-0005-0000-0000-000074000000}"/>
    <cellStyle name="40 % - Accent6 2 2" xfId="398" xr:uid="{00000000-0005-0000-0000-000075000000}"/>
    <cellStyle name="40% - Accent1" xfId="112" xr:uid="{00000000-0005-0000-0000-000076000000}"/>
    <cellStyle name="40% - Accent2" xfId="113" xr:uid="{00000000-0005-0000-0000-000077000000}"/>
    <cellStyle name="40% - Accent3" xfId="114" xr:uid="{00000000-0005-0000-0000-000078000000}"/>
    <cellStyle name="40% - Accent4" xfId="115" xr:uid="{00000000-0005-0000-0000-000079000000}"/>
    <cellStyle name="40% - Accent5" xfId="116" xr:uid="{00000000-0005-0000-0000-00007A000000}"/>
    <cellStyle name="40% - Accent6" xfId="117" xr:uid="{00000000-0005-0000-0000-00007B000000}"/>
    <cellStyle name="41 •  Date &quot;JJ-MM-AA&quot; (centrée)" xfId="26" xr:uid="{00000000-0005-0000-0000-00007C000000}"/>
    <cellStyle name="41 •  Date &quot;JJ-MM-AA&quot; (centrée) 2" xfId="118" xr:uid="{00000000-0005-0000-0000-00007D000000}"/>
    <cellStyle name="41 •  Date &quot;JJ-MM-AA&quot; (centrée) 2 2" xfId="784" xr:uid="{00000000-0005-0000-0000-00007E000000}"/>
    <cellStyle name="41 •  Date &quot;JJ-MM-AAAA&quot; (centrée)" xfId="27" xr:uid="{00000000-0005-0000-0000-00007F000000}"/>
    <cellStyle name="42 •  Date &quot;MMMM AAAA&quot; (gauche)" xfId="28" xr:uid="{00000000-0005-0000-0000-000080000000}"/>
    <cellStyle name="44444" xfId="119" xr:uid="{00000000-0005-0000-0000-000081000000}"/>
    <cellStyle name="50 ________ cadre double" xfId="29" xr:uid="{00000000-0005-0000-0000-000082000000}"/>
    <cellStyle name="51 •  Recopier" xfId="30" xr:uid="{00000000-0005-0000-0000-000083000000}"/>
    <cellStyle name="51 •  Recopier 2" xfId="120" xr:uid="{00000000-0005-0000-0000-000084000000}"/>
    <cellStyle name="52 •  Case ombrée" xfId="31" xr:uid="{00000000-0005-0000-0000-000085000000}"/>
    <cellStyle name="52 •  Case ombrée 2" xfId="121" xr:uid="{00000000-0005-0000-0000-000086000000}"/>
    <cellStyle name="53 •  Case noire" xfId="32" xr:uid="{00000000-0005-0000-0000-000087000000}"/>
    <cellStyle name="53 •  Case noire 2" xfId="122" xr:uid="{00000000-0005-0000-0000-000088000000}"/>
    <cellStyle name="54 •  Case hachurée" xfId="33" xr:uid="{00000000-0005-0000-0000-000089000000}"/>
    <cellStyle name="54 •  Case hachurée 2" xfId="123" xr:uid="{00000000-0005-0000-0000-00008A000000}"/>
    <cellStyle name="58 •  Times 12 gras" xfId="34" xr:uid="{00000000-0005-0000-0000-00008B000000}"/>
    <cellStyle name="58 •  Times 12 gras 2" xfId="124" xr:uid="{00000000-0005-0000-0000-00008C000000}"/>
    <cellStyle name="58 •  Times 12 gras 2 2" xfId="570" xr:uid="{00000000-0005-0000-0000-00008D000000}"/>
    <cellStyle name="58 •  Times 12 gras 2 2 2" xfId="851" xr:uid="{00000000-0005-0000-0000-00008E000000}"/>
    <cellStyle name="58 •  Times 12 gras 2 3" xfId="785" xr:uid="{00000000-0005-0000-0000-00008F000000}"/>
    <cellStyle name="58 •  Times 12 gras 3" xfId="575" xr:uid="{00000000-0005-0000-0000-000090000000}"/>
    <cellStyle name="58 •  Times 12 gras 3 2" xfId="856" xr:uid="{00000000-0005-0000-0000-000091000000}"/>
    <cellStyle name="58 •  Times 12 gras 4" xfId="774" xr:uid="{00000000-0005-0000-0000-000092000000}"/>
    <cellStyle name="59 •  Times 14 gras" xfId="35" xr:uid="{00000000-0005-0000-0000-000093000000}"/>
    <cellStyle name="59 •  Times 14 gras 2" xfId="125" xr:uid="{00000000-0005-0000-0000-000094000000}"/>
    <cellStyle name="59 •  Times 14 gras 2 2" xfId="569" xr:uid="{00000000-0005-0000-0000-000095000000}"/>
    <cellStyle name="59 •  Times 14 gras 2 2 2" xfId="850" xr:uid="{00000000-0005-0000-0000-000096000000}"/>
    <cellStyle name="59 •  Times 14 gras 2 3" xfId="786" xr:uid="{00000000-0005-0000-0000-000097000000}"/>
    <cellStyle name="59 •  Times 14 gras 3" xfId="574" xr:uid="{00000000-0005-0000-0000-000098000000}"/>
    <cellStyle name="59 •  Times 14 gras 3 2" xfId="855" xr:uid="{00000000-0005-0000-0000-000099000000}"/>
    <cellStyle name="59 •  Times 14 gras 4" xfId="775" xr:uid="{00000000-0005-0000-0000-00009A000000}"/>
    <cellStyle name="60 • Vertical" xfId="36" xr:uid="{00000000-0005-0000-0000-00009B000000}"/>
    <cellStyle name="60 • Vertical 2" xfId="126" xr:uid="{00000000-0005-0000-0000-00009C000000}"/>
    <cellStyle name="60 % - Accent1 2" xfId="127" xr:uid="{00000000-0005-0000-0000-00009D000000}"/>
    <cellStyle name="60 % - Accent1 2 2" xfId="399" xr:uid="{00000000-0005-0000-0000-00009E000000}"/>
    <cellStyle name="60 % - Accent2 2" xfId="128" xr:uid="{00000000-0005-0000-0000-00009F000000}"/>
    <cellStyle name="60 % - Accent3 2" xfId="129" xr:uid="{00000000-0005-0000-0000-0000A0000000}"/>
    <cellStyle name="60 % - Accent3 2 2" xfId="400" xr:uid="{00000000-0005-0000-0000-0000A1000000}"/>
    <cellStyle name="60 % - Accent4 2" xfId="130" xr:uid="{00000000-0005-0000-0000-0000A2000000}"/>
    <cellStyle name="60 % - Accent4 2 2" xfId="401" xr:uid="{00000000-0005-0000-0000-0000A3000000}"/>
    <cellStyle name="60 % - Accent5 2" xfId="131" xr:uid="{00000000-0005-0000-0000-0000A4000000}"/>
    <cellStyle name="60 % - Accent6 2" xfId="132" xr:uid="{00000000-0005-0000-0000-0000A5000000}"/>
    <cellStyle name="60 % - Accent6 2 2" xfId="402" xr:uid="{00000000-0005-0000-0000-0000A6000000}"/>
    <cellStyle name="60% - Accent1" xfId="133" xr:uid="{00000000-0005-0000-0000-0000A7000000}"/>
    <cellStyle name="60% - Accent2" xfId="134" xr:uid="{00000000-0005-0000-0000-0000A8000000}"/>
    <cellStyle name="60% - Accent3" xfId="135" xr:uid="{00000000-0005-0000-0000-0000A9000000}"/>
    <cellStyle name="60% - Accent4" xfId="136" xr:uid="{00000000-0005-0000-0000-0000AA000000}"/>
    <cellStyle name="60% - Accent5" xfId="137" xr:uid="{00000000-0005-0000-0000-0000AB000000}"/>
    <cellStyle name="60% - Accent6" xfId="138" xr:uid="{00000000-0005-0000-0000-0000AC000000}"/>
    <cellStyle name="60% - Accent6 2" xfId="769" xr:uid="{00000000-0005-0000-0000-0000AD000000}"/>
    <cellStyle name="Accent1 2" xfId="139" xr:uid="{00000000-0005-0000-0000-0000AE000000}"/>
    <cellStyle name="Accent1 2 2" xfId="403" xr:uid="{00000000-0005-0000-0000-0000AF000000}"/>
    <cellStyle name="Accent2 2" xfId="140" xr:uid="{00000000-0005-0000-0000-0000B0000000}"/>
    <cellStyle name="Accent2 2 2" xfId="404" xr:uid="{00000000-0005-0000-0000-0000B1000000}"/>
    <cellStyle name="Accent3 2" xfId="141" xr:uid="{00000000-0005-0000-0000-0000B2000000}"/>
    <cellStyle name="Accent4 2" xfId="142" xr:uid="{00000000-0005-0000-0000-0000B3000000}"/>
    <cellStyle name="Accent4 2 2" xfId="405" xr:uid="{00000000-0005-0000-0000-0000B4000000}"/>
    <cellStyle name="Accent5 2" xfId="143" xr:uid="{00000000-0005-0000-0000-0000B5000000}"/>
    <cellStyle name="Accent6 2" xfId="144" xr:uid="{00000000-0005-0000-0000-0000B6000000}"/>
    <cellStyle name="adi" xfId="323" xr:uid="{00000000-0005-0000-0000-0000B7000000}"/>
    <cellStyle name="Avertissement 2" xfId="145" xr:uid="{00000000-0005-0000-0000-0000B8000000}"/>
    <cellStyle name="Avertissement 2 2" xfId="406" xr:uid="{00000000-0005-0000-0000-0000B9000000}"/>
    <cellStyle name="Bad" xfId="146" xr:uid="{00000000-0005-0000-0000-0000BA000000}"/>
    <cellStyle name="Bad 2" xfId="768" xr:uid="{00000000-0005-0000-0000-0000BB000000}"/>
    <cellStyle name="Budgeted Holidays" xfId="324" xr:uid="{00000000-0005-0000-0000-0000BC000000}"/>
    <cellStyle name="Caché" xfId="325" xr:uid="{00000000-0005-0000-0000-0000BD000000}"/>
    <cellStyle name="Cadre" xfId="326" xr:uid="{00000000-0005-0000-0000-0000BE000000}"/>
    <cellStyle name="Cadre 2" xfId="407" xr:uid="{00000000-0005-0000-0000-0000BF000000}"/>
    <cellStyle name="Cadre 2 2" xfId="460" xr:uid="{00000000-0005-0000-0000-0000C0000000}"/>
    <cellStyle name="Cadre 2 2 2" xfId="676" xr:uid="{00000000-0005-0000-0000-0000C1000000}"/>
    <cellStyle name="Cadre 2 2 2 2" xfId="949" xr:uid="{00000000-0005-0000-0000-0000C2000000}"/>
    <cellStyle name="Cadre 2 2 3" xfId="834" xr:uid="{00000000-0005-0000-0000-0000C3000000}"/>
    <cellStyle name="Cadre 2 3" xfId="559" xr:uid="{00000000-0005-0000-0000-0000C4000000}"/>
    <cellStyle name="Cadre 2 3 2" xfId="843" xr:uid="{00000000-0005-0000-0000-0000C5000000}"/>
    <cellStyle name="Cadre 2 4" xfId="813" xr:uid="{00000000-0005-0000-0000-0000C6000000}"/>
    <cellStyle name="Cadre 3" xfId="461" xr:uid="{00000000-0005-0000-0000-0000C7000000}"/>
    <cellStyle name="Cadre 3 2" xfId="677" xr:uid="{00000000-0005-0000-0000-0000C8000000}"/>
    <cellStyle name="Cadre 3 2 2" xfId="950" xr:uid="{00000000-0005-0000-0000-0000C9000000}"/>
    <cellStyle name="Cadre 3 3" xfId="835" xr:uid="{00000000-0005-0000-0000-0000CA000000}"/>
    <cellStyle name="Cadre 4" xfId="584" xr:uid="{00000000-0005-0000-0000-0000CB000000}"/>
    <cellStyle name="Cadre 4 2" xfId="862" xr:uid="{00000000-0005-0000-0000-0000CC000000}"/>
    <cellStyle name="Cadre 5" xfId="810" xr:uid="{00000000-0005-0000-0000-0000CD000000}"/>
    <cellStyle name="Calcul 2" xfId="147" xr:uid="{00000000-0005-0000-0000-0000CE000000}"/>
    <cellStyle name="Calcul 2 2" xfId="408" xr:uid="{00000000-0005-0000-0000-0000CF000000}"/>
    <cellStyle name="Calcul 2 2 2" xfId="587" xr:uid="{00000000-0005-0000-0000-0000D0000000}"/>
    <cellStyle name="Calcul 2 2 2 2" xfId="863" xr:uid="{00000000-0005-0000-0000-0000D1000000}"/>
    <cellStyle name="Calcul 2 2 3" xfId="582" xr:uid="{00000000-0005-0000-0000-0000D2000000}"/>
    <cellStyle name="Calcul 2 3" xfId="462" xr:uid="{00000000-0005-0000-0000-0000D3000000}"/>
    <cellStyle name="Calcul 2 3 2" xfId="595" xr:uid="{00000000-0005-0000-0000-0000D4000000}"/>
    <cellStyle name="Calcul 2 3 2 2" xfId="869" xr:uid="{00000000-0005-0000-0000-0000D5000000}"/>
    <cellStyle name="Calcul 2 3 3" xfId="678" xr:uid="{00000000-0005-0000-0000-0000D6000000}"/>
    <cellStyle name="Calcul 2 4" xfId="463" xr:uid="{00000000-0005-0000-0000-0000D7000000}"/>
    <cellStyle name="Calcul 2 4 2" xfId="596" xr:uid="{00000000-0005-0000-0000-0000D8000000}"/>
    <cellStyle name="Calcul 2 4 2 2" xfId="870" xr:uid="{00000000-0005-0000-0000-0000D9000000}"/>
    <cellStyle name="Calcul 2 4 3" xfId="679" xr:uid="{00000000-0005-0000-0000-0000DA000000}"/>
    <cellStyle name="Calcul 2 5" xfId="464" xr:uid="{00000000-0005-0000-0000-0000DB000000}"/>
    <cellStyle name="Calcul 2 5 2" xfId="597" xr:uid="{00000000-0005-0000-0000-0000DC000000}"/>
    <cellStyle name="Calcul 2 5 2 2" xfId="871" xr:uid="{00000000-0005-0000-0000-0000DD000000}"/>
    <cellStyle name="Calcul 2 5 3" xfId="680" xr:uid="{00000000-0005-0000-0000-0000DE000000}"/>
    <cellStyle name="Calcul 2 6" xfId="465" xr:uid="{00000000-0005-0000-0000-0000DF000000}"/>
    <cellStyle name="Calcul 2 6 2" xfId="598" xr:uid="{00000000-0005-0000-0000-0000E0000000}"/>
    <cellStyle name="Calcul 2 6 2 2" xfId="872" xr:uid="{00000000-0005-0000-0000-0000E1000000}"/>
    <cellStyle name="Calcul 2 6 3" xfId="681" xr:uid="{00000000-0005-0000-0000-0000E2000000}"/>
    <cellStyle name="Calcul 2 7" xfId="466" xr:uid="{00000000-0005-0000-0000-0000E3000000}"/>
    <cellStyle name="Calcul 2 7 2" xfId="599" xr:uid="{00000000-0005-0000-0000-0000E4000000}"/>
    <cellStyle name="Calcul 2 7 2 2" xfId="873" xr:uid="{00000000-0005-0000-0000-0000E5000000}"/>
    <cellStyle name="Calcul 2 7 3" xfId="682" xr:uid="{00000000-0005-0000-0000-0000E6000000}"/>
    <cellStyle name="Calcul 2 8" xfId="561" xr:uid="{00000000-0005-0000-0000-0000E7000000}"/>
    <cellStyle name="Calcul 2 8 2" xfId="844" xr:uid="{00000000-0005-0000-0000-0000E8000000}"/>
    <cellStyle name="Calcul 2 9" xfId="556" xr:uid="{00000000-0005-0000-0000-0000E9000000}"/>
    <cellStyle name="Calculation" xfId="148" xr:uid="{00000000-0005-0000-0000-0000EA000000}"/>
    <cellStyle name="Calculation 2" xfId="467" xr:uid="{00000000-0005-0000-0000-0000EB000000}"/>
    <cellStyle name="Calculation 2 2" xfId="468" xr:uid="{00000000-0005-0000-0000-0000EC000000}"/>
    <cellStyle name="Calculation 2 2 2" xfId="601" xr:uid="{00000000-0005-0000-0000-0000ED000000}"/>
    <cellStyle name="Calculation 2 2 2 2" xfId="875" xr:uid="{00000000-0005-0000-0000-0000EE000000}"/>
    <cellStyle name="Calculation 2 2 3" xfId="684" xr:uid="{00000000-0005-0000-0000-0000EF000000}"/>
    <cellStyle name="Calculation 2 3" xfId="469" xr:uid="{00000000-0005-0000-0000-0000F0000000}"/>
    <cellStyle name="Calculation 2 3 2" xfId="602" xr:uid="{00000000-0005-0000-0000-0000F1000000}"/>
    <cellStyle name="Calculation 2 3 2 2" xfId="876" xr:uid="{00000000-0005-0000-0000-0000F2000000}"/>
    <cellStyle name="Calculation 2 3 3" xfId="685" xr:uid="{00000000-0005-0000-0000-0000F3000000}"/>
    <cellStyle name="Calculation 2 4" xfId="470" xr:uid="{00000000-0005-0000-0000-0000F4000000}"/>
    <cellStyle name="Calculation 2 4 2" xfId="603" xr:uid="{00000000-0005-0000-0000-0000F5000000}"/>
    <cellStyle name="Calculation 2 4 2 2" xfId="877" xr:uid="{00000000-0005-0000-0000-0000F6000000}"/>
    <cellStyle name="Calculation 2 4 3" xfId="686" xr:uid="{00000000-0005-0000-0000-0000F7000000}"/>
    <cellStyle name="Calculation 2 5" xfId="471" xr:uid="{00000000-0005-0000-0000-0000F8000000}"/>
    <cellStyle name="Calculation 2 5 2" xfId="604" xr:uid="{00000000-0005-0000-0000-0000F9000000}"/>
    <cellStyle name="Calculation 2 5 2 2" xfId="878" xr:uid="{00000000-0005-0000-0000-0000FA000000}"/>
    <cellStyle name="Calculation 2 5 3" xfId="687" xr:uid="{00000000-0005-0000-0000-0000FB000000}"/>
    <cellStyle name="Calculation 2 6" xfId="472" xr:uid="{00000000-0005-0000-0000-0000FC000000}"/>
    <cellStyle name="Calculation 2 6 2" xfId="605" xr:uid="{00000000-0005-0000-0000-0000FD000000}"/>
    <cellStyle name="Calculation 2 6 2 2" xfId="879" xr:uid="{00000000-0005-0000-0000-0000FE000000}"/>
    <cellStyle name="Calculation 2 6 3" xfId="688" xr:uid="{00000000-0005-0000-0000-0000FF000000}"/>
    <cellStyle name="Calculation 2 7" xfId="473" xr:uid="{00000000-0005-0000-0000-000000010000}"/>
    <cellStyle name="Calculation 2 7 2" xfId="606" xr:uid="{00000000-0005-0000-0000-000001010000}"/>
    <cellStyle name="Calculation 2 7 2 2" xfId="880" xr:uid="{00000000-0005-0000-0000-000002010000}"/>
    <cellStyle name="Calculation 2 7 3" xfId="689" xr:uid="{00000000-0005-0000-0000-000003010000}"/>
    <cellStyle name="Calculation 2 8" xfId="600" xr:uid="{00000000-0005-0000-0000-000004010000}"/>
    <cellStyle name="Calculation 2 8 2" xfId="874" xr:uid="{00000000-0005-0000-0000-000005010000}"/>
    <cellStyle name="Calculation 2 9" xfId="683" xr:uid="{00000000-0005-0000-0000-000006010000}"/>
    <cellStyle name="Calculation 3" xfId="474" xr:uid="{00000000-0005-0000-0000-000007010000}"/>
    <cellStyle name="Calculation 3 2" xfId="607" xr:uid="{00000000-0005-0000-0000-000008010000}"/>
    <cellStyle name="Calculation 3 2 2" xfId="881" xr:uid="{00000000-0005-0000-0000-000009010000}"/>
    <cellStyle name="Calculation 3 3" xfId="690" xr:uid="{00000000-0005-0000-0000-00000A010000}"/>
    <cellStyle name="Calculation 4" xfId="540" xr:uid="{00000000-0005-0000-0000-00000B010000}"/>
    <cellStyle name="Calculation 4 2" xfId="670" xr:uid="{00000000-0005-0000-0000-00000C010000}"/>
    <cellStyle name="Calculation 4 2 2" xfId="944" xr:uid="{00000000-0005-0000-0000-00000D010000}"/>
    <cellStyle name="Calculation 4 3" xfId="753" xr:uid="{00000000-0005-0000-0000-00000E010000}"/>
    <cellStyle name="Calculation 5" xfId="562" xr:uid="{00000000-0005-0000-0000-00000F010000}"/>
    <cellStyle name="Calculation 5 2" xfId="845" xr:uid="{00000000-0005-0000-0000-000010010000}"/>
    <cellStyle name="Calculation 6" xfId="590" xr:uid="{00000000-0005-0000-0000-000011010000}"/>
    <cellStyle name="category" xfId="327" xr:uid="{00000000-0005-0000-0000-000012010000}"/>
    <cellStyle name="Cellule liée 2" xfId="149" xr:uid="{00000000-0005-0000-0000-000013010000}"/>
    <cellStyle name="Centré erg" xfId="409" xr:uid="{00000000-0005-0000-0000-000014010000}"/>
    <cellStyle name="charte" xfId="328" xr:uid="{00000000-0005-0000-0000-000015010000}"/>
    <cellStyle name="Check Cell" xfId="150" xr:uid="{00000000-0005-0000-0000-000016010000}"/>
    <cellStyle name="Comma [0]" xfId="329" xr:uid="{00000000-0005-0000-0000-000017010000}"/>
    <cellStyle name="Comma [0] 2" xfId="410" xr:uid="{00000000-0005-0000-0000-000018010000}"/>
    <cellStyle name="Comma 2" xfId="956" xr:uid="{00000000-0005-0000-0000-000019010000}"/>
    <cellStyle name="Comma0" xfId="330" xr:uid="{00000000-0005-0000-0000-00001A010000}"/>
    <cellStyle name="Comma0 2" xfId="411" xr:uid="{00000000-0005-0000-0000-00001B010000}"/>
    <cellStyle name="Commentaire 2" xfId="151" xr:uid="{00000000-0005-0000-0000-00001C010000}"/>
    <cellStyle name="Commentaire 2 2" xfId="412" xr:uid="{00000000-0005-0000-0000-00001D010000}"/>
    <cellStyle name="Commentaire 2 3" xfId="475" xr:uid="{00000000-0005-0000-0000-00001E010000}"/>
    <cellStyle name="Commentaire 2 3 2" xfId="608" xr:uid="{00000000-0005-0000-0000-00001F010000}"/>
    <cellStyle name="Commentaire 2 3 2 2" xfId="882" xr:uid="{00000000-0005-0000-0000-000020010000}"/>
    <cellStyle name="Commentaire 2 3 3" xfId="691" xr:uid="{00000000-0005-0000-0000-000021010000}"/>
    <cellStyle name="Commentaire 2 4" xfId="476" xr:uid="{00000000-0005-0000-0000-000022010000}"/>
    <cellStyle name="Commentaire 2 4 2" xfId="609" xr:uid="{00000000-0005-0000-0000-000023010000}"/>
    <cellStyle name="Commentaire 2 4 2 2" xfId="883" xr:uid="{00000000-0005-0000-0000-000024010000}"/>
    <cellStyle name="Commentaire 2 4 3" xfId="692" xr:uid="{00000000-0005-0000-0000-000025010000}"/>
    <cellStyle name="Commentaire 2 5" xfId="477" xr:uid="{00000000-0005-0000-0000-000026010000}"/>
    <cellStyle name="Commentaire 2 5 2" xfId="610" xr:uid="{00000000-0005-0000-0000-000027010000}"/>
    <cellStyle name="Commentaire 2 5 2 2" xfId="884" xr:uid="{00000000-0005-0000-0000-000028010000}"/>
    <cellStyle name="Commentaire 2 5 3" xfId="693" xr:uid="{00000000-0005-0000-0000-000029010000}"/>
    <cellStyle name="Commentaire 2 6" xfId="478" xr:uid="{00000000-0005-0000-0000-00002A010000}"/>
    <cellStyle name="Commentaire 2 6 2" xfId="611" xr:uid="{00000000-0005-0000-0000-00002B010000}"/>
    <cellStyle name="Commentaire 2 6 2 2" xfId="885" xr:uid="{00000000-0005-0000-0000-00002C010000}"/>
    <cellStyle name="Commentaire 2 6 3" xfId="694" xr:uid="{00000000-0005-0000-0000-00002D010000}"/>
    <cellStyle name="Commentaire 2 7" xfId="479" xr:uid="{00000000-0005-0000-0000-00002E010000}"/>
    <cellStyle name="Commentaire 2 7 2" xfId="612" xr:uid="{00000000-0005-0000-0000-00002F010000}"/>
    <cellStyle name="Commentaire 2 7 2 2" xfId="886" xr:uid="{00000000-0005-0000-0000-000030010000}"/>
    <cellStyle name="Commentaire 2 7 3" xfId="695" xr:uid="{00000000-0005-0000-0000-000031010000}"/>
    <cellStyle name="Commentaire 2 8" xfId="563" xr:uid="{00000000-0005-0000-0000-000032010000}"/>
    <cellStyle name="Commentaire 2 8 2" xfId="846" xr:uid="{00000000-0005-0000-0000-000033010000}"/>
    <cellStyle name="Commentaire 2 9" xfId="580" xr:uid="{00000000-0005-0000-0000-000034010000}"/>
    <cellStyle name="Contour double" xfId="37" xr:uid="{00000000-0005-0000-0000-000035010000}"/>
    <cellStyle name="Contour double 2" xfId="152" xr:uid="{00000000-0005-0000-0000-000036010000}"/>
    <cellStyle name="Contour épais" xfId="38" xr:uid="{00000000-0005-0000-0000-000037010000}"/>
    <cellStyle name="Contour épais 2" xfId="153" xr:uid="{00000000-0005-0000-0000-000038010000}"/>
    <cellStyle name="Contour fin" xfId="39" xr:uid="{00000000-0005-0000-0000-000039010000}"/>
    <cellStyle name="Contour fin 2" xfId="154" xr:uid="{00000000-0005-0000-0000-00003A010000}"/>
    <cellStyle name="Contour fin 2 2" xfId="568" xr:uid="{00000000-0005-0000-0000-00003B010000}"/>
    <cellStyle name="Contour fin 2 2 2" xfId="849" xr:uid="{00000000-0005-0000-0000-00003C010000}"/>
    <cellStyle name="Contour fin 2 3" xfId="787" xr:uid="{00000000-0005-0000-0000-00003D010000}"/>
    <cellStyle name="Contour fin 3" xfId="573" xr:uid="{00000000-0005-0000-0000-00003E010000}"/>
    <cellStyle name="Contour fin 3 2" xfId="854" xr:uid="{00000000-0005-0000-0000-00003F010000}"/>
    <cellStyle name="Contour fin 4" xfId="776" xr:uid="{00000000-0005-0000-0000-000040010000}"/>
    <cellStyle name="Coût" xfId="331" xr:uid="{00000000-0005-0000-0000-000041010000}"/>
    <cellStyle name="Currency $" xfId="332" xr:uid="{00000000-0005-0000-0000-000042010000}"/>
    <cellStyle name="Currency [0]" xfId="333" xr:uid="{00000000-0005-0000-0000-000043010000}"/>
    <cellStyle name="Currency [0] 2" xfId="413" xr:uid="{00000000-0005-0000-0000-000044010000}"/>
    <cellStyle name="Currency 2" xfId="334" xr:uid="{00000000-0005-0000-0000-000045010000}"/>
    <cellStyle name="Currency 2 2" xfId="414" xr:uid="{00000000-0005-0000-0000-000046010000}"/>
    <cellStyle name="Currency 3" xfId="335" xr:uid="{00000000-0005-0000-0000-000047010000}"/>
    <cellStyle name="Currency 4" xfId="763" xr:uid="{00000000-0005-0000-0000-000048010000}"/>
    <cellStyle name="Currency 4 2" xfId="951" xr:uid="{00000000-0005-0000-0000-000049010000}"/>
    <cellStyle name="Currency0" xfId="336" xr:uid="{00000000-0005-0000-0000-00004A010000}"/>
    <cellStyle name="Currency0 2" xfId="415" xr:uid="{00000000-0005-0000-0000-00004B010000}"/>
    <cellStyle name="Cyan_button_style" xfId="337" xr:uid="{00000000-0005-0000-0000-00004C010000}"/>
    <cellStyle name="Date" xfId="155" xr:uid="{00000000-0005-0000-0000-00004D010000}"/>
    <cellStyle name="Date anglaise" xfId="338" xr:uid="{00000000-0005-0000-0000-00004E010000}"/>
    <cellStyle name="Date centrée" xfId="156" xr:uid="{00000000-0005-0000-0000-00004F010000}"/>
    <cellStyle name="Date centrée 2" xfId="157" xr:uid="{00000000-0005-0000-0000-000050010000}"/>
    <cellStyle name="Date centrée 2 2" xfId="788" xr:uid="{00000000-0005-0000-0000-000051010000}"/>
    <cellStyle name="date centrée jj-mm-aa" xfId="40" xr:uid="{00000000-0005-0000-0000-000052010000}"/>
    <cellStyle name="Date mois" xfId="339" xr:uid="{00000000-0005-0000-0000-000053010000}"/>
    <cellStyle name="Date saisie" xfId="340" xr:uid="{00000000-0005-0000-0000-000054010000}"/>
    <cellStyle name="Date_Contractors &amp; temporary" xfId="341" xr:uid="{00000000-0005-0000-0000-000055010000}"/>
    <cellStyle name="Déf_kLoc" xfId="342" xr:uid="{00000000-0005-0000-0000-000056010000}"/>
    <cellStyle name="DM" xfId="158" xr:uid="{00000000-0005-0000-0000-000057010000}"/>
    <cellStyle name="Donnée" xfId="343" xr:uid="{00000000-0005-0000-0000-000058010000}"/>
    <cellStyle name="Donnée 2" xfId="480" xr:uid="{00000000-0005-0000-0000-000059010000}"/>
    <cellStyle name="Donnée 3" xfId="481" xr:uid="{00000000-0005-0000-0000-00005A010000}"/>
    <cellStyle name="Emilie" xfId="344" xr:uid="{00000000-0005-0000-0000-00005B010000}"/>
    <cellStyle name="Entrée 2" xfId="159" xr:uid="{00000000-0005-0000-0000-00005C010000}"/>
    <cellStyle name="Entrée 2 2" xfId="416" xr:uid="{00000000-0005-0000-0000-00005D010000}"/>
    <cellStyle name="Entrée 2 2 2" xfId="589" xr:uid="{00000000-0005-0000-0000-00005E010000}"/>
    <cellStyle name="Entrée 2 2 2 2" xfId="864" xr:uid="{00000000-0005-0000-0000-00005F010000}"/>
    <cellStyle name="Entrée 2 2 3" xfId="554" xr:uid="{00000000-0005-0000-0000-000060010000}"/>
    <cellStyle name="Entrée 2 3" xfId="482" xr:uid="{00000000-0005-0000-0000-000061010000}"/>
    <cellStyle name="Entrée 2 3 2" xfId="613" xr:uid="{00000000-0005-0000-0000-000062010000}"/>
    <cellStyle name="Entrée 2 3 2 2" xfId="887" xr:uid="{00000000-0005-0000-0000-000063010000}"/>
    <cellStyle name="Entrée 2 3 3" xfId="696" xr:uid="{00000000-0005-0000-0000-000064010000}"/>
    <cellStyle name="Entrée 2 4" xfId="483" xr:uid="{00000000-0005-0000-0000-000065010000}"/>
    <cellStyle name="Entrée 2 4 2" xfId="614" xr:uid="{00000000-0005-0000-0000-000066010000}"/>
    <cellStyle name="Entrée 2 4 2 2" xfId="888" xr:uid="{00000000-0005-0000-0000-000067010000}"/>
    <cellStyle name="Entrée 2 4 3" xfId="697" xr:uid="{00000000-0005-0000-0000-000068010000}"/>
    <cellStyle name="Entrée 2 5" xfId="484" xr:uid="{00000000-0005-0000-0000-000069010000}"/>
    <cellStyle name="Entrée 2 5 2" xfId="615" xr:uid="{00000000-0005-0000-0000-00006A010000}"/>
    <cellStyle name="Entrée 2 5 2 2" xfId="889" xr:uid="{00000000-0005-0000-0000-00006B010000}"/>
    <cellStyle name="Entrée 2 5 3" xfId="698" xr:uid="{00000000-0005-0000-0000-00006C010000}"/>
    <cellStyle name="Entrée 2 6" xfId="485" xr:uid="{00000000-0005-0000-0000-00006D010000}"/>
    <cellStyle name="Entrée 2 6 2" xfId="616" xr:uid="{00000000-0005-0000-0000-00006E010000}"/>
    <cellStyle name="Entrée 2 6 2 2" xfId="890" xr:uid="{00000000-0005-0000-0000-00006F010000}"/>
    <cellStyle name="Entrée 2 6 3" xfId="699" xr:uid="{00000000-0005-0000-0000-000070010000}"/>
    <cellStyle name="Entrée 2 7" xfId="486" xr:uid="{00000000-0005-0000-0000-000071010000}"/>
    <cellStyle name="Entrée 2 7 2" xfId="617" xr:uid="{00000000-0005-0000-0000-000072010000}"/>
    <cellStyle name="Entrée 2 7 2 2" xfId="891" xr:uid="{00000000-0005-0000-0000-000073010000}"/>
    <cellStyle name="Entrée 2 7 3" xfId="700" xr:uid="{00000000-0005-0000-0000-000074010000}"/>
    <cellStyle name="Entrée 2 8" xfId="565" xr:uid="{00000000-0005-0000-0000-000075010000}"/>
    <cellStyle name="Entrée 2 8 2" xfId="847" xr:uid="{00000000-0005-0000-0000-000076010000}"/>
    <cellStyle name="Entrée 2 9" xfId="567" xr:uid="{00000000-0005-0000-0000-000077010000}"/>
    <cellStyle name="Euro" xfId="41" xr:uid="{00000000-0005-0000-0000-000078010000}"/>
    <cellStyle name="Euro 2" xfId="161" xr:uid="{00000000-0005-0000-0000-000079010000}"/>
    <cellStyle name="Euro 2 2" xfId="162" xr:uid="{00000000-0005-0000-0000-00007A010000}"/>
    <cellStyle name="Euro 2 2 2" xfId="417" xr:uid="{00000000-0005-0000-0000-00007B010000}"/>
    <cellStyle name="Euro 2 2 2 2" xfId="814" xr:uid="{00000000-0005-0000-0000-00007C010000}"/>
    <cellStyle name="Euro 2 2 3" xfId="541" xr:uid="{00000000-0005-0000-0000-00007D010000}"/>
    <cellStyle name="Euro 2 2 3 2" xfId="837" xr:uid="{00000000-0005-0000-0000-00007E010000}"/>
    <cellStyle name="Euro 2 3" xfId="163" xr:uid="{00000000-0005-0000-0000-00007F010000}"/>
    <cellStyle name="Euro 2 3 2" xfId="790" xr:uid="{00000000-0005-0000-0000-000080010000}"/>
    <cellStyle name="Euro 2 4" xfId="418" xr:uid="{00000000-0005-0000-0000-000081010000}"/>
    <cellStyle name="Euro 2 4 2" xfId="815" xr:uid="{00000000-0005-0000-0000-000082010000}"/>
    <cellStyle name="Euro 3" xfId="164" xr:uid="{00000000-0005-0000-0000-000083010000}"/>
    <cellStyle name="Euro 3 2" xfId="419" xr:uid="{00000000-0005-0000-0000-000084010000}"/>
    <cellStyle name="Euro 3 2 2" xfId="816" xr:uid="{00000000-0005-0000-0000-000085010000}"/>
    <cellStyle name="Euro 3 3" xfId="420" xr:uid="{00000000-0005-0000-0000-000086010000}"/>
    <cellStyle name="Euro 3 3 2" xfId="817" xr:uid="{00000000-0005-0000-0000-000087010000}"/>
    <cellStyle name="Euro 3 4" xfId="421" xr:uid="{00000000-0005-0000-0000-000088010000}"/>
    <cellStyle name="Euro 3 4 2" xfId="818" xr:uid="{00000000-0005-0000-0000-000089010000}"/>
    <cellStyle name="Euro 3 5" xfId="422" xr:uid="{00000000-0005-0000-0000-00008A010000}"/>
    <cellStyle name="Euro 3 5 2" xfId="819" xr:uid="{00000000-0005-0000-0000-00008B010000}"/>
    <cellStyle name="Euro 3 6" xfId="542" xr:uid="{00000000-0005-0000-0000-00008C010000}"/>
    <cellStyle name="Euro 3 6 2" xfId="838" xr:uid="{00000000-0005-0000-0000-00008D010000}"/>
    <cellStyle name="Euro 3 7" xfId="791" xr:uid="{00000000-0005-0000-0000-00008E010000}"/>
    <cellStyle name="Euro 4" xfId="165" xr:uid="{00000000-0005-0000-0000-00008F010000}"/>
    <cellStyle name="Euro 5" xfId="423" xr:uid="{00000000-0005-0000-0000-000090010000}"/>
    <cellStyle name="Euro 5 2" xfId="820" xr:uid="{00000000-0005-0000-0000-000091010000}"/>
    <cellStyle name="Euro 6" xfId="424" xr:uid="{00000000-0005-0000-0000-000092010000}"/>
    <cellStyle name="Euro 7" xfId="425" xr:uid="{00000000-0005-0000-0000-000093010000}"/>
    <cellStyle name="Euro 8" xfId="160" xr:uid="{00000000-0005-0000-0000-000094010000}"/>
    <cellStyle name="Euro 8 2" xfId="789" xr:uid="{00000000-0005-0000-0000-000095010000}"/>
    <cellStyle name="Euro 9" xfId="777" xr:uid="{00000000-0005-0000-0000-000096010000}"/>
    <cellStyle name="Euro_Coûts de production budget excel 2013" xfId="426" xr:uid="{00000000-0005-0000-0000-000097010000}"/>
    <cellStyle name="Explanatory Text" xfId="166" xr:uid="{00000000-0005-0000-0000-000098010000}"/>
    <cellStyle name="Fixé" xfId="345" xr:uid="{00000000-0005-0000-0000-000099010000}"/>
    <cellStyle name="Fixed" xfId="346" xr:uid="{00000000-0005-0000-0000-00009A010000}"/>
    <cellStyle name="Fixed 2" xfId="427" xr:uid="{00000000-0005-0000-0000-00009B010000}"/>
    <cellStyle name="Good" xfId="167" xr:uid="{00000000-0005-0000-0000-00009C010000}"/>
    <cellStyle name="Good 2" xfId="767" xr:uid="{00000000-0005-0000-0000-00009D010000}"/>
    <cellStyle name="Grey" xfId="347" xr:uid="{00000000-0005-0000-0000-00009E010000}"/>
    <cellStyle name="H_Déf" xfId="348" xr:uid="{00000000-0005-0000-0000-00009F010000}"/>
    <cellStyle name="H_Déf_09SBP2 2010-2012 Slides" xfId="349" xr:uid="{00000000-0005-0000-0000-0000A0010000}"/>
    <cellStyle name="H_Déf_09SBP2 2010-2012 Slides_1" xfId="350" xr:uid="{00000000-0005-0000-0000-0000A1010000}"/>
    <cellStyle name="H_Déf_09SBP2 2010-2012 Slides_Budget 2009 Sofradir Group - Sept 11 (pi)" xfId="351" xr:uid="{00000000-0005-0000-0000-0000A2010000}"/>
    <cellStyle name="H_Déf_09SBP2 Optimum 2011 formats v1" xfId="352" xr:uid="{00000000-0005-0000-0000-0000A3010000}"/>
    <cellStyle name="H_Déf_09SBP2 Optimum 2011 formats v1_09SBP2 2010-2012 Slides" xfId="353" xr:uid="{00000000-0005-0000-0000-0000A4010000}"/>
    <cellStyle name="H_Déf_09SBP2 Optimum 2011 formats v1_Budget 2009 Sofradir Group - Sept 11 (pi)" xfId="354" xr:uid="{00000000-0005-0000-0000-0000A5010000}"/>
    <cellStyle name="H_Déf_Budget 2009 Sofradir Group - Sept 11 (pi)" xfId="355" xr:uid="{00000000-0005-0000-0000-0000A6010000}"/>
    <cellStyle name="H_Déf_Cash forecast" xfId="356" xr:uid="{00000000-0005-0000-0000-0000A7010000}"/>
    <cellStyle name="H_Déf_Cash forecast DLJ Oct 2008" xfId="357" xr:uid="{00000000-0005-0000-0000-0000A8010000}"/>
    <cellStyle name="H_Déf_Cash forecast DLJ Oct 2008_Budget 2009 Sofradir Group - Sept 11 (pi)" xfId="358" xr:uid="{00000000-0005-0000-0000-0000A9010000}"/>
    <cellStyle name="H_Déf_Cash forecast_Budget 2009 Sofradir Group - Sept 11 (pi)" xfId="359" xr:uid="{00000000-0005-0000-0000-0000AA010000}"/>
    <cellStyle name="HEADER" xfId="360" xr:uid="{00000000-0005-0000-0000-0000AB010000}"/>
    <cellStyle name="Heading 1" xfId="168" xr:uid="{00000000-0005-0000-0000-0000AC010000}"/>
    <cellStyle name="Heading 2" xfId="169" xr:uid="{00000000-0005-0000-0000-0000AD010000}"/>
    <cellStyle name="Heading 3" xfId="170" xr:uid="{00000000-0005-0000-0000-0000AE010000}"/>
    <cellStyle name="Heading 4" xfId="171" xr:uid="{00000000-0005-0000-0000-0000AF010000}"/>
    <cellStyle name="Input" xfId="172" xr:uid="{00000000-0005-0000-0000-0000B0010000}"/>
    <cellStyle name="Input [yellow]" xfId="361" xr:uid="{00000000-0005-0000-0000-0000B1010000}"/>
    <cellStyle name="Input [yellow] 2" xfId="487" xr:uid="{00000000-0005-0000-0000-0000B2010000}"/>
    <cellStyle name="Input [yellow] 2 2" xfId="618" xr:uid="{00000000-0005-0000-0000-0000B3010000}"/>
    <cellStyle name="Input [yellow] 2 2 2" xfId="892" xr:uid="{00000000-0005-0000-0000-0000B4010000}"/>
    <cellStyle name="Input [yellow] 2 3" xfId="701" xr:uid="{00000000-0005-0000-0000-0000B5010000}"/>
    <cellStyle name="Input 10" xfId="543" xr:uid="{00000000-0005-0000-0000-0000B6010000}"/>
    <cellStyle name="Input 10 2" xfId="671" xr:uid="{00000000-0005-0000-0000-0000B7010000}"/>
    <cellStyle name="Input 10 2 2" xfId="945" xr:uid="{00000000-0005-0000-0000-0000B8010000}"/>
    <cellStyle name="Input 10 3" xfId="754" xr:uid="{00000000-0005-0000-0000-0000B9010000}"/>
    <cellStyle name="Input 11" xfId="566" xr:uid="{00000000-0005-0000-0000-0000BA010000}"/>
    <cellStyle name="Input 11 2" xfId="848" xr:uid="{00000000-0005-0000-0000-0000BB010000}"/>
    <cellStyle name="Input 12" xfId="579" xr:uid="{00000000-0005-0000-0000-0000BC010000}"/>
    <cellStyle name="Input 13" xfId="792" xr:uid="{00000000-0005-0000-0000-0000BD010000}"/>
    <cellStyle name="Input 2" xfId="488" xr:uid="{00000000-0005-0000-0000-0000BE010000}"/>
    <cellStyle name="Input 2 2" xfId="489" xr:uid="{00000000-0005-0000-0000-0000BF010000}"/>
    <cellStyle name="Input 2 2 2" xfId="620" xr:uid="{00000000-0005-0000-0000-0000C0010000}"/>
    <cellStyle name="Input 2 2 2 2" xfId="894" xr:uid="{00000000-0005-0000-0000-0000C1010000}"/>
    <cellStyle name="Input 2 2 3" xfId="703" xr:uid="{00000000-0005-0000-0000-0000C2010000}"/>
    <cellStyle name="Input 2 3" xfId="490" xr:uid="{00000000-0005-0000-0000-0000C3010000}"/>
    <cellStyle name="Input 2 3 2" xfId="621" xr:uid="{00000000-0005-0000-0000-0000C4010000}"/>
    <cellStyle name="Input 2 3 2 2" xfId="895" xr:uid="{00000000-0005-0000-0000-0000C5010000}"/>
    <cellStyle name="Input 2 3 3" xfId="704" xr:uid="{00000000-0005-0000-0000-0000C6010000}"/>
    <cellStyle name="Input 2 4" xfId="491" xr:uid="{00000000-0005-0000-0000-0000C7010000}"/>
    <cellStyle name="Input 2 4 2" xfId="622" xr:uid="{00000000-0005-0000-0000-0000C8010000}"/>
    <cellStyle name="Input 2 4 2 2" xfId="896" xr:uid="{00000000-0005-0000-0000-0000C9010000}"/>
    <cellStyle name="Input 2 4 3" xfId="705" xr:uid="{00000000-0005-0000-0000-0000CA010000}"/>
    <cellStyle name="Input 2 5" xfId="492" xr:uid="{00000000-0005-0000-0000-0000CB010000}"/>
    <cellStyle name="Input 2 5 2" xfId="623" xr:uid="{00000000-0005-0000-0000-0000CC010000}"/>
    <cellStyle name="Input 2 5 2 2" xfId="897" xr:uid="{00000000-0005-0000-0000-0000CD010000}"/>
    <cellStyle name="Input 2 5 3" xfId="706" xr:uid="{00000000-0005-0000-0000-0000CE010000}"/>
    <cellStyle name="Input 2 6" xfId="493" xr:uid="{00000000-0005-0000-0000-0000CF010000}"/>
    <cellStyle name="Input 2 6 2" xfId="624" xr:uid="{00000000-0005-0000-0000-0000D0010000}"/>
    <cellStyle name="Input 2 6 2 2" xfId="898" xr:uid="{00000000-0005-0000-0000-0000D1010000}"/>
    <cellStyle name="Input 2 6 3" xfId="707" xr:uid="{00000000-0005-0000-0000-0000D2010000}"/>
    <cellStyle name="Input 2 7" xfId="494" xr:uid="{00000000-0005-0000-0000-0000D3010000}"/>
    <cellStyle name="Input 2 7 2" xfId="625" xr:uid="{00000000-0005-0000-0000-0000D4010000}"/>
    <cellStyle name="Input 2 7 2 2" xfId="899" xr:uid="{00000000-0005-0000-0000-0000D5010000}"/>
    <cellStyle name="Input 2 7 3" xfId="708" xr:uid="{00000000-0005-0000-0000-0000D6010000}"/>
    <cellStyle name="Input 2 8" xfId="619" xr:uid="{00000000-0005-0000-0000-0000D7010000}"/>
    <cellStyle name="Input 2 8 2" xfId="893" xr:uid="{00000000-0005-0000-0000-0000D8010000}"/>
    <cellStyle name="Input 2 9" xfId="702" xr:uid="{00000000-0005-0000-0000-0000D9010000}"/>
    <cellStyle name="Input 3" xfId="495" xr:uid="{00000000-0005-0000-0000-0000DA010000}"/>
    <cellStyle name="Input 3 2" xfId="496" xr:uid="{00000000-0005-0000-0000-0000DB010000}"/>
    <cellStyle name="Input 3 2 2" xfId="627" xr:uid="{00000000-0005-0000-0000-0000DC010000}"/>
    <cellStyle name="Input 3 2 2 2" xfId="901" xr:uid="{00000000-0005-0000-0000-0000DD010000}"/>
    <cellStyle name="Input 3 2 3" xfId="710" xr:uid="{00000000-0005-0000-0000-0000DE010000}"/>
    <cellStyle name="Input 3 3" xfId="497" xr:uid="{00000000-0005-0000-0000-0000DF010000}"/>
    <cellStyle name="Input 3 3 2" xfId="628" xr:uid="{00000000-0005-0000-0000-0000E0010000}"/>
    <cellStyle name="Input 3 3 2 2" xfId="902" xr:uid="{00000000-0005-0000-0000-0000E1010000}"/>
    <cellStyle name="Input 3 3 3" xfId="711" xr:uid="{00000000-0005-0000-0000-0000E2010000}"/>
    <cellStyle name="Input 3 4" xfId="498" xr:uid="{00000000-0005-0000-0000-0000E3010000}"/>
    <cellStyle name="Input 3 4 2" xfId="629" xr:uid="{00000000-0005-0000-0000-0000E4010000}"/>
    <cellStyle name="Input 3 4 2 2" xfId="903" xr:uid="{00000000-0005-0000-0000-0000E5010000}"/>
    <cellStyle name="Input 3 4 3" xfId="712" xr:uid="{00000000-0005-0000-0000-0000E6010000}"/>
    <cellStyle name="Input 3 5" xfId="499" xr:uid="{00000000-0005-0000-0000-0000E7010000}"/>
    <cellStyle name="Input 3 5 2" xfId="630" xr:uid="{00000000-0005-0000-0000-0000E8010000}"/>
    <cellStyle name="Input 3 5 2 2" xfId="904" xr:uid="{00000000-0005-0000-0000-0000E9010000}"/>
    <cellStyle name="Input 3 5 3" xfId="713" xr:uid="{00000000-0005-0000-0000-0000EA010000}"/>
    <cellStyle name="Input 3 6" xfId="500" xr:uid="{00000000-0005-0000-0000-0000EB010000}"/>
    <cellStyle name="Input 3 6 2" xfId="631" xr:uid="{00000000-0005-0000-0000-0000EC010000}"/>
    <cellStyle name="Input 3 6 2 2" xfId="905" xr:uid="{00000000-0005-0000-0000-0000ED010000}"/>
    <cellStyle name="Input 3 6 3" xfId="714" xr:uid="{00000000-0005-0000-0000-0000EE010000}"/>
    <cellStyle name="Input 3 7" xfId="501" xr:uid="{00000000-0005-0000-0000-0000EF010000}"/>
    <cellStyle name="Input 3 7 2" xfId="632" xr:uid="{00000000-0005-0000-0000-0000F0010000}"/>
    <cellStyle name="Input 3 7 2 2" xfId="906" xr:uid="{00000000-0005-0000-0000-0000F1010000}"/>
    <cellStyle name="Input 3 7 3" xfId="715" xr:uid="{00000000-0005-0000-0000-0000F2010000}"/>
    <cellStyle name="Input 3 8" xfId="626" xr:uid="{00000000-0005-0000-0000-0000F3010000}"/>
    <cellStyle name="Input 3 8 2" xfId="900" xr:uid="{00000000-0005-0000-0000-0000F4010000}"/>
    <cellStyle name="Input 3 9" xfId="709" xr:uid="{00000000-0005-0000-0000-0000F5010000}"/>
    <cellStyle name="Input 4" xfId="502" xr:uid="{00000000-0005-0000-0000-0000F6010000}"/>
    <cellStyle name="Input 4 2" xfId="633" xr:uid="{00000000-0005-0000-0000-0000F7010000}"/>
    <cellStyle name="Input 4 2 2" xfId="907" xr:uid="{00000000-0005-0000-0000-0000F8010000}"/>
    <cellStyle name="Input 4 3" xfId="716" xr:uid="{00000000-0005-0000-0000-0000F9010000}"/>
    <cellStyle name="Input 5" xfId="503" xr:uid="{00000000-0005-0000-0000-0000FA010000}"/>
    <cellStyle name="Input 5 2" xfId="634" xr:uid="{00000000-0005-0000-0000-0000FB010000}"/>
    <cellStyle name="Input 5 2 2" xfId="908" xr:uid="{00000000-0005-0000-0000-0000FC010000}"/>
    <cellStyle name="Input 5 3" xfId="717" xr:uid="{00000000-0005-0000-0000-0000FD010000}"/>
    <cellStyle name="Input 6" xfId="504" xr:uid="{00000000-0005-0000-0000-0000FE010000}"/>
    <cellStyle name="Input 6 2" xfId="635" xr:uid="{00000000-0005-0000-0000-0000FF010000}"/>
    <cellStyle name="Input 6 2 2" xfId="909" xr:uid="{00000000-0005-0000-0000-000000020000}"/>
    <cellStyle name="Input 6 3" xfId="718" xr:uid="{00000000-0005-0000-0000-000001020000}"/>
    <cellStyle name="Input 7" xfId="505" xr:uid="{00000000-0005-0000-0000-000002020000}"/>
    <cellStyle name="Input 7 2" xfId="636" xr:uid="{00000000-0005-0000-0000-000003020000}"/>
    <cellStyle name="Input 7 2 2" xfId="910" xr:uid="{00000000-0005-0000-0000-000004020000}"/>
    <cellStyle name="Input 7 3" xfId="719" xr:uid="{00000000-0005-0000-0000-000005020000}"/>
    <cellStyle name="Input 8" xfId="506" xr:uid="{00000000-0005-0000-0000-000006020000}"/>
    <cellStyle name="Input 8 2" xfId="637" xr:uid="{00000000-0005-0000-0000-000007020000}"/>
    <cellStyle name="Input 8 2 2" xfId="911" xr:uid="{00000000-0005-0000-0000-000008020000}"/>
    <cellStyle name="Input 8 3" xfId="720" xr:uid="{00000000-0005-0000-0000-000009020000}"/>
    <cellStyle name="Input 9" xfId="507" xr:uid="{00000000-0005-0000-0000-00000A020000}"/>
    <cellStyle name="Input 9 2" xfId="638" xr:uid="{00000000-0005-0000-0000-00000B020000}"/>
    <cellStyle name="Input 9 2 2" xfId="912" xr:uid="{00000000-0005-0000-0000-00000C020000}"/>
    <cellStyle name="Input 9 3" xfId="721" xr:uid="{00000000-0005-0000-0000-00000D020000}"/>
    <cellStyle name="Insatisfaisant 2" xfId="173" xr:uid="{00000000-0005-0000-0000-00000E020000}"/>
    <cellStyle name="Insatisfaisant 2 2" xfId="428" xr:uid="{00000000-0005-0000-0000-00000F020000}"/>
    <cellStyle name="jours" xfId="174" xr:uid="{00000000-0005-0000-0000-000010020000}"/>
    <cellStyle name="kF [0]" xfId="175" xr:uid="{00000000-0005-0000-0000-000011020000}"/>
    <cellStyle name="Komma 2" xfId="958" xr:uid="{00000000-0005-0000-0000-000012020000}"/>
    <cellStyle name="Komma 3" xfId="959" xr:uid="{00000000-0005-0000-0000-000013020000}"/>
    <cellStyle name="Komma 4" xfId="957" xr:uid="{00000000-0005-0000-0000-000014020000}"/>
    <cellStyle name="Lien hypertexte 2" xfId="176" xr:uid="{00000000-0005-0000-0000-000015020000}"/>
    <cellStyle name="Lien hypertexte 2 2" xfId="177" xr:uid="{00000000-0005-0000-0000-000016020000}"/>
    <cellStyle name="Lien hypertexte 2 3" xfId="178" xr:uid="{00000000-0005-0000-0000-000017020000}"/>
    <cellStyle name="Lien hypertexte 3" xfId="179" xr:uid="{00000000-0005-0000-0000-000018020000}"/>
    <cellStyle name="Lien hypertexte 4" xfId="180" xr:uid="{00000000-0005-0000-0000-000019020000}"/>
    <cellStyle name="Lien hypertexte 5" xfId="181" xr:uid="{00000000-0005-0000-0000-00001A020000}"/>
    <cellStyle name="Link" xfId="962" builtinId="8"/>
    <cellStyle name="Linked Cell" xfId="182" xr:uid="{00000000-0005-0000-0000-00001B020000}"/>
    <cellStyle name="Masqué" xfId="362" xr:uid="{00000000-0005-0000-0000-00001C020000}"/>
    <cellStyle name="Milliers 10" xfId="429" xr:uid="{00000000-0005-0000-0000-00001D020000}"/>
    <cellStyle name="Milliers 10 2" xfId="821" xr:uid="{00000000-0005-0000-0000-00001E020000}"/>
    <cellStyle name="Milliers 11" xfId="430" xr:uid="{00000000-0005-0000-0000-00001F020000}"/>
    <cellStyle name="Milliers 11 2" xfId="822" xr:uid="{00000000-0005-0000-0000-000020020000}"/>
    <cellStyle name="Milliers 12" xfId="431" xr:uid="{00000000-0005-0000-0000-000021020000}"/>
    <cellStyle name="Milliers 12 2" xfId="823" xr:uid="{00000000-0005-0000-0000-000022020000}"/>
    <cellStyle name="Milliers 13" xfId="539" xr:uid="{00000000-0005-0000-0000-000023020000}"/>
    <cellStyle name="Milliers 13 2" xfId="836" xr:uid="{00000000-0005-0000-0000-000024020000}"/>
    <cellStyle name="Milliers 14" xfId="553" xr:uid="{00000000-0005-0000-0000-000025020000}"/>
    <cellStyle name="Milliers 14 2" xfId="841" xr:uid="{00000000-0005-0000-0000-000026020000}"/>
    <cellStyle name="Milliers 2" xfId="43" xr:uid="{00000000-0005-0000-0000-000027020000}"/>
    <cellStyle name="Milliers 2 2" xfId="183" xr:uid="{00000000-0005-0000-0000-000028020000}"/>
    <cellStyle name="Milliers 2 2 2" xfId="432" xr:uid="{00000000-0005-0000-0000-000029020000}"/>
    <cellStyle name="Milliers 2 2 2 2" xfId="824" xr:uid="{00000000-0005-0000-0000-00002A020000}"/>
    <cellStyle name="Milliers 2 2 3" xfId="793" xr:uid="{00000000-0005-0000-0000-00002B020000}"/>
    <cellStyle name="Milliers 2 3" xfId="184" xr:uid="{00000000-0005-0000-0000-00002C020000}"/>
    <cellStyle name="Milliers 2 4" xfId="433" xr:uid="{00000000-0005-0000-0000-00002D020000}"/>
    <cellStyle name="Milliers 2 4 2" xfId="825" xr:uid="{00000000-0005-0000-0000-00002E020000}"/>
    <cellStyle name="Milliers 2 5" xfId="544" xr:uid="{00000000-0005-0000-0000-00002F020000}"/>
    <cellStyle name="Milliers 2 5 2" xfId="839" xr:uid="{00000000-0005-0000-0000-000030020000}"/>
    <cellStyle name="Milliers 2 6" xfId="778" xr:uid="{00000000-0005-0000-0000-000031020000}"/>
    <cellStyle name="Milliers 3" xfId="42" xr:uid="{00000000-0005-0000-0000-000032020000}"/>
    <cellStyle name="Milliers 3 2" xfId="186" xr:uid="{00000000-0005-0000-0000-000033020000}"/>
    <cellStyle name="Milliers 3 2 2" xfId="187" xr:uid="{00000000-0005-0000-0000-000034020000}"/>
    <cellStyle name="Milliers 3 2 2 2" xfId="796" xr:uid="{00000000-0005-0000-0000-000035020000}"/>
    <cellStyle name="Milliers 3 2 3" xfId="795" xr:uid="{00000000-0005-0000-0000-000036020000}"/>
    <cellStyle name="Milliers 3 3" xfId="188" xr:uid="{00000000-0005-0000-0000-000037020000}"/>
    <cellStyle name="Milliers 3 4" xfId="189" xr:uid="{00000000-0005-0000-0000-000038020000}"/>
    <cellStyle name="Milliers 3 4 2" xfId="797" xr:uid="{00000000-0005-0000-0000-000039020000}"/>
    <cellStyle name="Milliers 3 5" xfId="434" xr:uid="{00000000-0005-0000-0000-00003A020000}"/>
    <cellStyle name="Milliers 3 6" xfId="545" xr:uid="{00000000-0005-0000-0000-00003B020000}"/>
    <cellStyle name="Milliers 3 6 2" xfId="840" xr:uid="{00000000-0005-0000-0000-00003C020000}"/>
    <cellStyle name="Milliers 3 7" xfId="185" xr:uid="{00000000-0005-0000-0000-00003D020000}"/>
    <cellStyle name="Milliers 3 7 2" xfId="794" xr:uid="{00000000-0005-0000-0000-00003E020000}"/>
    <cellStyle name="Milliers 4" xfId="190" xr:uid="{00000000-0005-0000-0000-00003F020000}"/>
    <cellStyle name="Milliers 4 2" xfId="435" xr:uid="{00000000-0005-0000-0000-000040020000}"/>
    <cellStyle name="Milliers 4 2 2" xfId="826" xr:uid="{00000000-0005-0000-0000-000041020000}"/>
    <cellStyle name="Milliers 4 3" xfId="436" xr:uid="{00000000-0005-0000-0000-000042020000}"/>
    <cellStyle name="Milliers 4 3 2" xfId="827" xr:uid="{00000000-0005-0000-0000-000043020000}"/>
    <cellStyle name="Milliers 4 4" xfId="437" xr:uid="{00000000-0005-0000-0000-000044020000}"/>
    <cellStyle name="Milliers 4 4 2" xfId="828" xr:uid="{00000000-0005-0000-0000-000045020000}"/>
    <cellStyle name="Milliers 4 5" xfId="798" xr:uid="{00000000-0005-0000-0000-000046020000}"/>
    <cellStyle name="Milliers 5" xfId="191" xr:uid="{00000000-0005-0000-0000-000047020000}"/>
    <cellStyle name="Milliers 5 2" xfId="799" xr:uid="{00000000-0005-0000-0000-000048020000}"/>
    <cellStyle name="Milliers 6" xfId="363" xr:uid="{00000000-0005-0000-0000-000049020000}"/>
    <cellStyle name="Milliers 6 2" xfId="438" xr:uid="{00000000-0005-0000-0000-00004A020000}"/>
    <cellStyle name="Milliers 6 2 2" xfId="829" xr:uid="{00000000-0005-0000-0000-00004B020000}"/>
    <cellStyle name="Milliers 7" xfId="439" xr:uid="{00000000-0005-0000-0000-00004C020000}"/>
    <cellStyle name="Milliers 7 2" xfId="830" xr:uid="{00000000-0005-0000-0000-00004D020000}"/>
    <cellStyle name="Milliers 8" xfId="440" xr:uid="{00000000-0005-0000-0000-00004E020000}"/>
    <cellStyle name="Milliers 8 2" xfId="831" xr:uid="{00000000-0005-0000-0000-00004F020000}"/>
    <cellStyle name="Milliers 9" xfId="441" xr:uid="{00000000-0005-0000-0000-000050020000}"/>
    <cellStyle name="Milliers 9 2" xfId="832" xr:uid="{00000000-0005-0000-0000-000051020000}"/>
    <cellStyle name="Model" xfId="364" xr:uid="{00000000-0005-0000-0000-000052020000}"/>
    <cellStyle name="mois/année" xfId="192" xr:uid="{00000000-0005-0000-0000-000053020000}"/>
    <cellStyle name="Monétaire 2" xfId="314" xr:uid="{00000000-0005-0000-0000-000054020000}"/>
    <cellStyle name="Monétaire 2 2" xfId="442" xr:uid="{00000000-0005-0000-0000-000055020000}"/>
    <cellStyle name="Monétaire 2 3" xfId="809" xr:uid="{00000000-0005-0000-0000-000056020000}"/>
    <cellStyle name="Monétaire 3" xfId="443" xr:uid="{00000000-0005-0000-0000-000057020000}"/>
    <cellStyle name="Monétaire 3 2" xfId="833" xr:uid="{00000000-0005-0000-0000-000058020000}"/>
    <cellStyle name="Monétaire0" xfId="365" xr:uid="{00000000-0005-0000-0000-000059020000}"/>
    <cellStyle name="Monétaire0 2" xfId="444" xr:uid="{00000000-0005-0000-0000-00005A020000}"/>
    <cellStyle name="Neutral 2" xfId="193" xr:uid="{00000000-0005-0000-0000-00005B020000}"/>
    <cellStyle name="Neutre 2" xfId="194" xr:uid="{00000000-0005-0000-0000-00005C020000}"/>
    <cellStyle name="Non modifiable" xfId="366" xr:uid="{00000000-0005-0000-0000-00005D020000}"/>
    <cellStyle name="Normal - Style1" xfId="367" xr:uid="{00000000-0005-0000-0000-00005E020000}"/>
    <cellStyle name="Normal 10" xfId="195" xr:uid="{00000000-0005-0000-0000-00005F020000}"/>
    <cellStyle name="Normal 10 2" xfId="196" xr:uid="{00000000-0005-0000-0000-000060020000}"/>
    <cellStyle name="Normal 10 3" xfId="197" xr:uid="{00000000-0005-0000-0000-000061020000}"/>
    <cellStyle name="Normal 10 3 2" xfId="800" xr:uid="{00000000-0005-0000-0000-000062020000}"/>
    <cellStyle name="Normal 10 4" xfId="198" xr:uid="{00000000-0005-0000-0000-000063020000}"/>
    <cellStyle name="Normal 11" xfId="199" xr:uid="{00000000-0005-0000-0000-000064020000}"/>
    <cellStyle name="Normal 11 2" xfId="200" xr:uid="{00000000-0005-0000-0000-000065020000}"/>
    <cellStyle name="Normal 11 3" xfId="201" xr:uid="{00000000-0005-0000-0000-000066020000}"/>
    <cellStyle name="Normal 12" xfId="202" xr:uid="{00000000-0005-0000-0000-000067020000}"/>
    <cellStyle name="Normal 12 2" xfId="203" xr:uid="{00000000-0005-0000-0000-000068020000}"/>
    <cellStyle name="Normal 13" xfId="204" xr:uid="{00000000-0005-0000-0000-000069020000}"/>
    <cellStyle name="Normal 14" xfId="315" xr:uid="{00000000-0005-0000-0000-00006A020000}"/>
    <cellStyle name="Normal 15" xfId="316" xr:uid="{00000000-0005-0000-0000-00006B020000}"/>
    <cellStyle name="Normal 16" xfId="317" xr:uid="{00000000-0005-0000-0000-00006C020000}"/>
    <cellStyle name="Normal 17" xfId="445" xr:uid="{00000000-0005-0000-0000-00006D020000}"/>
    <cellStyle name="Normal 18" xfId="446" xr:uid="{00000000-0005-0000-0000-00006E020000}"/>
    <cellStyle name="Normal 19" xfId="758" xr:uid="{00000000-0005-0000-0000-00006F020000}"/>
    <cellStyle name="Normal 2" xfId="44" xr:uid="{00000000-0005-0000-0000-000070020000}"/>
    <cellStyle name="Normal 2 2" xfId="206" xr:uid="{00000000-0005-0000-0000-000071020000}"/>
    <cellStyle name="Normal 2 2 2" xfId="207" xr:uid="{00000000-0005-0000-0000-000072020000}"/>
    <cellStyle name="Normal 2 2 2 2" xfId="447" xr:uid="{00000000-0005-0000-0000-000073020000}"/>
    <cellStyle name="Normal 2 2 3" xfId="208" xr:uid="{00000000-0005-0000-0000-000074020000}"/>
    <cellStyle name="Normal 2 2 3 2" xfId="801" xr:uid="{00000000-0005-0000-0000-000075020000}"/>
    <cellStyle name="Normal 2 3" xfId="209" xr:uid="{00000000-0005-0000-0000-000076020000}"/>
    <cellStyle name="Normal 2 3 2" xfId="210" xr:uid="{00000000-0005-0000-0000-000077020000}"/>
    <cellStyle name="Normal 2 3 2 2" xfId="211" xr:uid="{00000000-0005-0000-0000-000078020000}"/>
    <cellStyle name="Normal 2 3 3" xfId="212" xr:uid="{00000000-0005-0000-0000-000079020000}"/>
    <cellStyle name="Normal 2 3 4" xfId="213" xr:uid="{00000000-0005-0000-0000-00007A020000}"/>
    <cellStyle name="Normal 2 4" xfId="214" xr:uid="{00000000-0005-0000-0000-00007B020000}"/>
    <cellStyle name="Normal 2 4 2" xfId="802" xr:uid="{00000000-0005-0000-0000-00007C020000}"/>
    <cellStyle name="Normal 2 5" xfId="313" xr:uid="{00000000-0005-0000-0000-00007D020000}"/>
    <cellStyle name="Normal 2 5 2" xfId="388" xr:uid="{00000000-0005-0000-0000-00007E020000}"/>
    <cellStyle name="Normal 2 6" xfId="546" xr:uid="{00000000-0005-0000-0000-00007F020000}"/>
    <cellStyle name="Normal 2 7" xfId="205" xr:uid="{00000000-0005-0000-0000-000080020000}"/>
    <cellStyle name="Normal 20" xfId="760" xr:uid="{00000000-0005-0000-0000-000081020000}"/>
    <cellStyle name="Normal 21" xfId="762" xr:uid="{00000000-0005-0000-0000-000082020000}"/>
    <cellStyle name="Normal 22" xfId="766" xr:uid="{00000000-0005-0000-0000-000083020000}"/>
    <cellStyle name="Normal 24" xfId="318" xr:uid="{00000000-0005-0000-0000-000084020000}"/>
    <cellStyle name="Normal 3" xfId="1" xr:uid="{00000000-0005-0000-0000-000085020000}"/>
    <cellStyle name="Normal 3 2" xfId="216" xr:uid="{00000000-0005-0000-0000-000086020000}"/>
    <cellStyle name="Normal 3 2 2" xfId="217" xr:uid="{00000000-0005-0000-0000-000087020000}"/>
    <cellStyle name="Normal 3 2 2 2" xfId="218" xr:uid="{00000000-0005-0000-0000-000088020000}"/>
    <cellStyle name="Normal 3 2 3" xfId="219" xr:uid="{00000000-0005-0000-0000-000089020000}"/>
    <cellStyle name="Normal 3 2 4" xfId="220" xr:uid="{00000000-0005-0000-0000-00008A020000}"/>
    <cellStyle name="Normal 3 3" xfId="221" xr:uid="{00000000-0005-0000-0000-00008B020000}"/>
    <cellStyle name="Normal 3 3 2" xfId="222" xr:uid="{00000000-0005-0000-0000-00008C020000}"/>
    <cellStyle name="Normal 3 3 2 2" xfId="805" xr:uid="{00000000-0005-0000-0000-00008D020000}"/>
    <cellStyle name="Normal 3 3 3" xfId="804" xr:uid="{00000000-0005-0000-0000-00008E020000}"/>
    <cellStyle name="Normal 3 4" xfId="223" xr:uid="{00000000-0005-0000-0000-00008F020000}"/>
    <cellStyle name="Normal 3 4 2" xfId="806" xr:uid="{00000000-0005-0000-0000-000090020000}"/>
    <cellStyle name="Normal 3 5" xfId="224" xr:uid="{00000000-0005-0000-0000-000091020000}"/>
    <cellStyle name="Normal 3 6" xfId="547" xr:uid="{00000000-0005-0000-0000-000092020000}"/>
    <cellStyle name="Normal 3 7" xfId="215" xr:uid="{00000000-0005-0000-0000-000093020000}"/>
    <cellStyle name="Normal 3 7 2" xfId="803" xr:uid="{00000000-0005-0000-0000-000094020000}"/>
    <cellStyle name="Normal 4" xfId="225" xr:uid="{00000000-0005-0000-0000-000095020000}"/>
    <cellStyle name="Normal 4 2" xfId="226" xr:uid="{00000000-0005-0000-0000-000096020000}"/>
    <cellStyle name="Normal 4 2 2" xfId="448" xr:uid="{00000000-0005-0000-0000-000097020000}"/>
    <cellStyle name="Normal 4 3" xfId="227" xr:uid="{00000000-0005-0000-0000-000098020000}"/>
    <cellStyle name="Normal 4 4" xfId="228" xr:uid="{00000000-0005-0000-0000-000099020000}"/>
    <cellStyle name="Normal 4 4 2" xfId="807" xr:uid="{00000000-0005-0000-0000-00009A020000}"/>
    <cellStyle name="Normal 4 5" xfId="229" xr:uid="{00000000-0005-0000-0000-00009B020000}"/>
    <cellStyle name="Normal 4 6" xfId="548" xr:uid="{00000000-0005-0000-0000-00009C020000}"/>
    <cellStyle name="Normal 5" xfId="230" xr:uid="{00000000-0005-0000-0000-00009D020000}"/>
    <cellStyle name="Normal 5 2" xfId="231" xr:uid="{00000000-0005-0000-0000-00009E020000}"/>
    <cellStyle name="Normal 5 2 2" xfId="232" xr:uid="{00000000-0005-0000-0000-00009F020000}"/>
    <cellStyle name="Normal 5 2 2 2" xfId="233" xr:uid="{00000000-0005-0000-0000-0000A0020000}"/>
    <cellStyle name="Normal 5 2 3" xfId="234" xr:uid="{00000000-0005-0000-0000-0000A1020000}"/>
    <cellStyle name="Normal 5 2 4" xfId="235" xr:uid="{00000000-0005-0000-0000-0000A2020000}"/>
    <cellStyle name="Normal 5 3" xfId="236" xr:uid="{00000000-0005-0000-0000-0000A3020000}"/>
    <cellStyle name="Normal 5 4" xfId="237" xr:uid="{00000000-0005-0000-0000-0000A4020000}"/>
    <cellStyle name="Normal 5 4 2" xfId="238" xr:uid="{00000000-0005-0000-0000-0000A5020000}"/>
    <cellStyle name="Normal 5 5" xfId="239" xr:uid="{00000000-0005-0000-0000-0000A6020000}"/>
    <cellStyle name="Normal 5 5 2" xfId="240" xr:uid="{00000000-0005-0000-0000-0000A7020000}"/>
    <cellStyle name="Normal 5 6" xfId="241" xr:uid="{00000000-0005-0000-0000-0000A8020000}"/>
    <cellStyle name="Normal 5 7" xfId="242" xr:uid="{00000000-0005-0000-0000-0000A9020000}"/>
    <cellStyle name="Normal 5 8" xfId="549" xr:uid="{00000000-0005-0000-0000-0000AA020000}"/>
    <cellStyle name="Normal 6" xfId="243" xr:uid="{00000000-0005-0000-0000-0000AB020000}"/>
    <cellStyle name="Normal 6 2" xfId="244" xr:uid="{00000000-0005-0000-0000-0000AC020000}"/>
    <cellStyle name="Normal 6 2 2" xfId="245" xr:uid="{00000000-0005-0000-0000-0000AD020000}"/>
    <cellStyle name="Normal 6 2 2 2" xfId="246" xr:uid="{00000000-0005-0000-0000-0000AE020000}"/>
    <cellStyle name="Normal 6 2 3" xfId="247" xr:uid="{00000000-0005-0000-0000-0000AF020000}"/>
    <cellStyle name="Normal 6 2 4" xfId="248" xr:uid="{00000000-0005-0000-0000-0000B0020000}"/>
    <cellStyle name="Normal 6 3" xfId="249" xr:uid="{00000000-0005-0000-0000-0000B1020000}"/>
    <cellStyle name="Normal 6 4" xfId="250" xr:uid="{00000000-0005-0000-0000-0000B2020000}"/>
    <cellStyle name="Normal 7" xfId="251" xr:uid="{00000000-0005-0000-0000-0000B3020000}"/>
    <cellStyle name="Normal 7 2" xfId="252" xr:uid="{00000000-0005-0000-0000-0000B4020000}"/>
    <cellStyle name="Normal 7 2 2" xfId="253" xr:uid="{00000000-0005-0000-0000-0000B5020000}"/>
    <cellStyle name="Normal 7 2 2 2" xfId="254" xr:uid="{00000000-0005-0000-0000-0000B6020000}"/>
    <cellStyle name="Normal 7 2 3" xfId="255" xr:uid="{00000000-0005-0000-0000-0000B7020000}"/>
    <cellStyle name="Normal 7 2 3 2" xfId="256" xr:uid="{00000000-0005-0000-0000-0000B8020000}"/>
    <cellStyle name="Normal 7 2 4" xfId="257" xr:uid="{00000000-0005-0000-0000-0000B9020000}"/>
    <cellStyle name="Normal 7 2 5" xfId="258" xr:uid="{00000000-0005-0000-0000-0000BA020000}"/>
    <cellStyle name="Normal 7 3" xfId="259" xr:uid="{00000000-0005-0000-0000-0000BB020000}"/>
    <cellStyle name="Normal 7 3 2" xfId="260" xr:uid="{00000000-0005-0000-0000-0000BC020000}"/>
    <cellStyle name="Normal 7 4" xfId="261" xr:uid="{00000000-0005-0000-0000-0000BD020000}"/>
    <cellStyle name="Normal 7 5" xfId="262" xr:uid="{00000000-0005-0000-0000-0000BE020000}"/>
    <cellStyle name="Normal 8" xfId="263" xr:uid="{00000000-0005-0000-0000-0000BF020000}"/>
    <cellStyle name="Normal 8 2" xfId="264" xr:uid="{00000000-0005-0000-0000-0000C0020000}"/>
    <cellStyle name="Normal 8 2 2" xfId="265" xr:uid="{00000000-0005-0000-0000-0000C1020000}"/>
    <cellStyle name="Normal 8 3" xfId="266" xr:uid="{00000000-0005-0000-0000-0000C2020000}"/>
    <cellStyle name="Normal 8 4" xfId="267" xr:uid="{00000000-0005-0000-0000-0000C3020000}"/>
    <cellStyle name="Normal 9" xfId="268" xr:uid="{00000000-0005-0000-0000-0000C4020000}"/>
    <cellStyle name="Normal 9 2" xfId="269" xr:uid="{00000000-0005-0000-0000-0000C5020000}"/>
    <cellStyle name="Normal 9 3" xfId="270" xr:uid="{00000000-0005-0000-0000-0000C6020000}"/>
    <cellStyle name="Normal 9 3 2" xfId="808" xr:uid="{00000000-0005-0000-0000-0000C7020000}"/>
    <cellStyle name="Normal 9 4" xfId="271" xr:uid="{00000000-0005-0000-0000-0000C8020000}"/>
    <cellStyle name="Note" xfId="272" xr:uid="{00000000-0005-0000-0000-0000C9020000}"/>
    <cellStyle name="Note 2" xfId="449" xr:uid="{00000000-0005-0000-0000-0000CA020000}"/>
    <cellStyle name="Note 2 2" xfId="508" xr:uid="{00000000-0005-0000-0000-0000CB020000}"/>
    <cellStyle name="Note 2 2 2" xfId="639" xr:uid="{00000000-0005-0000-0000-0000CC020000}"/>
    <cellStyle name="Note 2 2 2 2" xfId="913" xr:uid="{00000000-0005-0000-0000-0000CD020000}"/>
    <cellStyle name="Note 2 2 3" xfId="722" xr:uid="{00000000-0005-0000-0000-0000CE020000}"/>
    <cellStyle name="Note 2 3" xfId="509" xr:uid="{00000000-0005-0000-0000-0000CF020000}"/>
    <cellStyle name="Note 2 3 2" xfId="640" xr:uid="{00000000-0005-0000-0000-0000D0020000}"/>
    <cellStyle name="Note 2 3 2 2" xfId="914" xr:uid="{00000000-0005-0000-0000-0000D1020000}"/>
    <cellStyle name="Note 2 3 3" xfId="723" xr:uid="{00000000-0005-0000-0000-0000D2020000}"/>
    <cellStyle name="Note 2 4" xfId="510" xr:uid="{00000000-0005-0000-0000-0000D3020000}"/>
    <cellStyle name="Note 2 4 2" xfId="641" xr:uid="{00000000-0005-0000-0000-0000D4020000}"/>
    <cellStyle name="Note 2 4 2 2" xfId="915" xr:uid="{00000000-0005-0000-0000-0000D5020000}"/>
    <cellStyle name="Note 2 4 3" xfId="724" xr:uid="{00000000-0005-0000-0000-0000D6020000}"/>
    <cellStyle name="Note 2 5" xfId="511" xr:uid="{00000000-0005-0000-0000-0000D7020000}"/>
    <cellStyle name="Note 2 5 2" xfId="642" xr:uid="{00000000-0005-0000-0000-0000D8020000}"/>
    <cellStyle name="Note 2 5 2 2" xfId="916" xr:uid="{00000000-0005-0000-0000-0000D9020000}"/>
    <cellStyle name="Note 2 5 3" xfId="725" xr:uid="{00000000-0005-0000-0000-0000DA020000}"/>
    <cellStyle name="Note 2 6" xfId="512" xr:uid="{00000000-0005-0000-0000-0000DB020000}"/>
    <cellStyle name="Note 2 6 2" xfId="643" xr:uid="{00000000-0005-0000-0000-0000DC020000}"/>
    <cellStyle name="Note 2 6 2 2" xfId="917" xr:uid="{00000000-0005-0000-0000-0000DD020000}"/>
    <cellStyle name="Note 2 6 3" xfId="726" xr:uid="{00000000-0005-0000-0000-0000DE020000}"/>
    <cellStyle name="Note 2 7" xfId="513" xr:uid="{00000000-0005-0000-0000-0000DF020000}"/>
    <cellStyle name="Note 2 7 2" xfId="644" xr:uid="{00000000-0005-0000-0000-0000E0020000}"/>
    <cellStyle name="Note 2 7 2 2" xfId="918" xr:uid="{00000000-0005-0000-0000-0000E1020000}"/>
    <cellStyle name="Note 2 7 3" xfId="727" xr:uid="{00000000-0005-0000-0000-0000E2020000}"/>
    <cellStyle name="Note 2 8" xfId="591" xr:uid="{00000000-0005-0000-0000-0000E3020000}"/>
    <cellStyle name="Note 2 8 2" xfId="865" xr:uid="{00000000-0005-0000-0000-0000E4020000}"/>
    <cellStyle name="Note 2 9" xfId="558" xr:uid="{00000000-0005-0000-0000-0000E5020000}"/>
    <cellStyle name="Note 3" xfId="514" xr:uid="{00000000-0005-0000-0000-0000E6020000}"/>
    <cellStyle name="Note 3 2" xfId="645" xr:uid="{00000000-0005-0000-0000-0000E7020000}"/>
    <cellStyle name="Note 3 2 2" xfId="919" xr:uid="{00000000-0005-0000-0000-0000E8020000}"/>
    <cellStyle name="Note 3 3" xfId="728" xr:uid="{00000000-0005-0000-0000-0000E9020000}"/>
    <cellStyle name="Note 4" xfId="550" xr:uid="{00000000-0005-0000-0000-0000EA020000}"/>
    <cellStyle name="Note 4 2" xfId="672" xr:uid="{00000000-0005-0000-0000-0000EB020000}"/>
    <cellStyle name="Note 4 2 2" xfId="946" xr:uid="{00000000-0005-0000-0000-0000EC020000}"/>
    <cellStyle name="Note 4 3" xfId="755" xr:uid="{00000000-0005-0000-0000-0000ED020000}"/>
    <cellStyle name="Note 5" xfId="571" xr:uid="{00000000-0005-0000-0000-0000EE020000}"/>
    <cellStyle name="Note 5 2" xfId="852" xr:uid="{00000000-0005-0000-0000-0000EF020000}"/>
    <cellStyle name="Note 6" xfId="564" xr:uid="{00000000-0005-0000-0000-0000F0020000}"/>
    <cellStyle name="Output" xfId="273" xr:uid="{00000000-0005-0000-0000-0000F1020000}"/>
    <cellStyle name="Output 2" xfId="515" xr:uid="{00000000-0005-0000-0000-0000F2020000}"/>
    <cellStyle name="Output 2 2" xfId="516" xr:uid="{00000000-0005-0000-0000-0000F3020000}"/>
    <cellStyle name="Output 2 2 2" xfId="647" xr:uid="{00000000-0005-0000-0000-0000F4020000}"/>
    <cellStyle name="Output 2 2 2 2" xfId="921" xr:uid="{00000000-0005-0000-0000-0000F5020000}"/>
    <cellStyle name="Output 2 2 3" xfId="730" xr:uid="{00000000-0005-0000-0000-0000F6020000}"/>
    <cellStyle name="Output 2 3" xfId="517" xr:uid="{00000000-0005-0000-0000-0000F7020000}"/>
    <cellStyle name="Output 2 3 2" xfId="648" xr:uid="{00000000-0005-0000-0000-0000F8020000}"/>
    <cellStyle name="Output 2 3 2 2" xfId="922" xr:uid="{00000000-0005-0000-0000-0000F9020000}"/>
    <cellStyle name="Output 2 3 3" xfId="731" xr:uid="{00000000-0005-0000-0000-0000FA020000}"/>
    <cellStyle name="Output 2 4" xfId="518" xr:uid="{00000000-0005-0000-0000-0000FB020000}"/>
    <cellStyle name="Output 2 4 2" xfId="649" xr:uid="{00000000-0005-0000-0000-0000FC020000}"/>
    <cellStyle name="Output 2 4 2 2" xfId="923" xr:uid="{00000000-0005-0000-0000-0000FD020000}"/>
    <cellStyle name="Output 2 4 3" xfId="732" xr:uid="{00000000-0005-0000-0000-0000FE020000}"/>
    <cellStyle name="Output 2 5" xfId="519" xr:uid="{00000000-0005-0000-0000-0000FF020000}"/>
    <cellStyle name="Output 2 5 2" xfId="650" xr:uid="{00000000-0005-0000-0000-000000030000}"/>
    <cellStyle name="Output 2 5 2 2" xfId="924" xr:uid="{00000000-0005-0000-0000-000001030000}"/>
    <cellStyle name="Output 2 5 3" xfId="733" xr:uid="{00000000-0005-0000-0000-000002030000}"/>
    <cellStyle name="Output 2 6" xfId="520" xr:uid="{00000000-0005-0000-0000-000003030000}"/>
    <cellStyle name="Output 2 6 2" xfId="651" xr:uid="{00000000-0005-0000-0000-000004030000}"/>
    <cellStyle name="Output 2 6 2 2" xfId="925" xr:uid="{00000000-0005-0000-0000-000005030000}"/>
    <cellStyle name="Output 2 6 3" xfId="734" xr:uid="{00000000-0005-0000-0000-000006030000}"/>
    <cellStyle name="Output 2 7" xfId="521" xr:uid="{00000000-0005-0000-0000-000007030000}"/>
    <cellStyle name="Output 2 7 2" xfId="652" xr:uid="{00000000-0005-0000-0000-000008030000}"/>
    <cellStyle name="Output 2 7 2 2" xfId="926" xr:uid="{00000000-0005-0000-0000-000009030000}"/>
    <cellStyle name="Output 2 7 3" xfId="735" xr:uid="{00000000-0005-0000-0000-00000A030000}"/>
    <cellStyle name="Output 2 8" xfId="646" xr:uid="{00000000-0005-0000-0000-00000B030000}"/>
    <cellStyle name="Output 2 8 2" xfId="920" xr:uid="{00000000-0005-0000-0000-00000C030000}"/>
    <cellStyle name="Output 2 9" xfId="729" xr:uid="{00000000-0005-0000-0000-00000D030000}"/>
    <cellStyle name="Output 3" xfId="522" xr:uid="{00000000-0005-0000-0000-00000E030000}"/>
    <cellStyle name="Output 3 2" xfId="653" xr:uid="{00000000-0005-0000-0000-00000F030000}"/>
    <cellStyle name="Output 3 2 2" xfId="927" xr:uid="{00000000-0005-0000-0000-000010030000}"/>
    <cellStyle name="Output 3 3" xfId="736" xr:uid="{00000000-0005-0000-0000-000011030000}"/>
    <cellStyle name="Output 4" xfId="551" xr:uid="{00000000-0005-0000-0000-000012030000}"/>
    <cellStyle name="Output 4 2" xfId="673" xr:uid="{00000000-0005-0000-0000-000013030000}"/>
    <cellStyle name="Output 4 2 2" xfId="947" xr:uid="{00000000-0005-0000-0000-000014030000}"/>
    <cellStyle name="Output 4 3" xfId="756" xr:uid="{00000000-0005-0000-0000-000015030000}"/>
    <cellStyle name="Output 5" xfId="572" xr:uid="{00000000-0005-0000-0000-000016030000}"/>
    <cellStyle name="Output 5 2" xfId="853" xr:uid="{00000000-0005-0000-0000-000017030000}"/>
    <cellStyle name="Output 6" xfId="588" xr:uid="{00000000-0005-0000-0000-000018030000}"/>
    <cellStyle name="OUTPUT AMOUNTS" xfId="368" xr:uid="{00000000-0005-0000-0000-000019030000}"/>
    <cellStyle name="OUTPUT LINE ITEMS" xfId="369" xr:uid="{00000000-0005-0000-0000-00001A030000}"/>
    <cellStyle name="Percent [2]" xfId="370" xr:uid="{00000000-0005-0000-0000-00001B030000}"/>
    <cellStyle name="Percent [2] 2" xfId="450" xr:uid="{00000000-0005-0000-0000-00001C030000}"/>
    <cellStyle name="Percent 10" xfId="770" xr:uid="{00000000-0005-0000-0000-00001D030000}"/>
    <cellStyle name="Percent 2" xfId="371" xr:uid="{00000000-0005-0000-0000-00001E030000}"/>
    <cellStyle name="Percent 2 2" xfId="451" xr:uid="{00000000-0005-0000-0000-00001F030000}"/>
    <cellStyle name="Percent 3" xfId="372" xr:uid="{00000000-0005-0000-0000-000020030000}"/>
    <cellStyle name="Percent 3 2" xfId="953" xr:uid="{00000000-0005-0000-0000-000021030000}"/>
    <cellStyle name="Percent 4" xfId="373" xr:uid="{00000000-0005-0000-0000-000022030000}"/>
    <cellStyle name="Percent 5" xfId="374" xr:uid="{00000000-0005-0000-0000-000023030000}"/>
    <cellStyle name="Percent 6" xfId="375" xr:uid="{00000000-0005-0000-0000-000024030000}"/>
    <cellStyle name="Percent 7" xfId="759" xr:uid="{00000000-0005-0000-0000-000025030000}"/>
    <cellStyle name="Percent 8" xfId="761" xr:uid="{00000000-0005-0000-0000-000026030000}"/>
    <cellStyle name="Percent 9" xfId="764" xr:uid="{00000000-0005-0000-0000-000027030000}"/>
    <cellStyle name="Percent 9 2" xfId="952" xr:uid="{00000000-0005-0000-0000-000028030000}"/>
    <cellStyle name="PET_Heading3N_PandL" xfId="765" xr:uid="{00000000-0005-0000-0000-000029030000}"/>
    <cellStyle name="Positif" xfId="274" xr:uid="{00000000-0005-0000-0000-00002A030000}"/>
    <cellStyle name="Pourcentage 2" xfId="45" xr:uid="{00000000-0005-0000-0000-00002B030000}"/>
    <cellStyle name="Pourcentage 2 2" xfId="276" xr:uid="{00000000-0005-0000-0000-00002C030000}"/>
    <cellStyle name="Pourcentage 2 2 2" xfId="277" xr:uid="{00000000-0005-0000-0000-00002D030000}"/>
    <cellStyle name="Pourcentage 2 2 2 2" xfId="278" xr:uid="{00000000-0005-0000-0000-00002E030000}"/>
    <cellStyle name="Pourcentage 2 2 3" xfId="279" xr:uid="{00000000-0005-0000-0000-00002F030000}"/>
    <cellStyle name="Pourcentage 2 2 4" xfId="280" xr:uid="{00000000-0005-0000-0000-000030030000}"/>
    <cellStyle name="Pourcentage 2 3" xfId="281" xr:uid="{00000000-0005-0000-0000-000031030000}"/>
    <cellStyle name="Pourcentage 2 4" xfId="282" xr:uid="{00000000-0005-0000-0000-000032030000}"/>
    <cellStyle name="Pourcentage 2 5" xfId="283" xr:uid="{00000000-0005-0000-0000-000033030000}"/>
    <cellStyle name="Pourcentage 2 6" xfId="275" xr:uid="{00000000-0005-0000-0000-000034030000}"/>
    <cellStyle name="Pourcentage 3" xfId="284" xr:uid="{00000000-0005-0000-0000-000035030000}"/>
    <cellStyle name="Pourcentage 3 2" xfId="285" xr:uid="{00000000-0005-0000-0000-000036030000}"/>
    <cellStyle name="Pourcentage 3 2 2" xfId="286" xr:uid="{00000000-0005-0000-0000-000037030000}"/>
    <cellStyle name="Pourcentage 3 2 2 2" xfId="287" xr:uid="{00000000-0005-0000-0000-000038030000}"/>
    <cellStyle name="Pourcentage 3 2 3" xfId="288" xr:uid="{00000000-0005-0000-0000-000039030000}"/>
    <cellStyle name="Pourcentage 3 2 4" xfId="289" xr:uid="{00000000-0005-0000-0000-00003A030000}"/>
    <cellStyle name="Pourcentage 3 3" xfId="290" xr:uid="{00000000-0005-0000-0000-00003B030000}"/>
    <cellStyle name="Pourcentage 3 3 2" xfId="291" xr:uid="{00000000-0005-0000-0000-00003C030000}"/>
    <cellStyle name="Pourcentage 3 4" xfId="292" xr:uid="{00000000-0005-0000-0000-00003D030000}"/>
    <cellStyle name="Pourcentage 3 5" xfId="293" xr:uid="{00000000-0005-0000-0000-00003E030000}"/>
    <cellStyle name="Pourcentage 4" xfId="294" xr:uid="{00000000-0005-0000-0000-00003F030000}"/>
    <cellStyle name="Pourcentage 4 2" xfId="452" xr:uid="{00000000-0005-0000-0000-000040030000}"/>
    <cellStyle name="Pourcentage 5" xfId="295" xr:uid="{00000000-0005-0000-0000-000041030000}"/>
    <cellStyle name="Pourcentage 6" xfId="296" xr:uid="{00000000-0005-0000-0000-000042030000}"/>
    <cellStyle name="Pourcentage 7" xfId="319" xr:uid="{00000000-0005-0000-0000-000043030000}"/>
    <cellStyle name="Pourcentage 8" xfId="320" xr:uid="{00000000-0005-0000-0000-000044030000}"/>
    <cellStyle name="Pourcentage 9" xfId="321" xr:uid="{00000000-0005-0000-0000-000045030000}"/>
    <cellStyle name="Pourcentage entier" xfId="376" xr:uid="{00000000-0005-0000-0000-000046030000}"/>
    <cellStyle name="Prozent" xfId="960" builtinId="5"/>
    <cellStyle name="Recopier" xfId="297" xr:uid="{00000000-0005-0000-0000-000048030000}"/>
    <cellStyle name="Retour ligne" xfId="298" xr:uid="{00000000-0005-0000-0000-000049030000}"/>
    <cellStyle name="SAPBEXstdItem" xfId="377" xr:uid="{00000000-0005-0000-0000-00004A030000}"/>
    <cellStyle name="SAPBEXstdItem 2" xfId="523" xr:uid="{00000000-0005-0000-0000-00004B030000}"/>
    <cellStyle name="SAPBEXstdItem 2 2" xfId="524" xr:uid="{00000000-0005-0000-0000-00004C030000}"/>
    <cellStyle name="SAPBEXstdItem 2 2 2" xfId="655" xr:uid="{00000000-0005-0000-0000-00004D030000}"/>
    <cellStyle name="SAPBEXstdItem 2 2 2 2" xfId="929" xr:uid="{00000000-0005-0000-0000-00004E030000}"/>
    <cellStyle name="SAPBEXstdItem 2 2 3" xfId="738" xr:uid="{00000000-0005-0000-0000-00004F030000}"/>
    <cellStyle name="SAPBEXstdItem 2 3" xfId="525" xr:uid="{00000000-0005-0000-0000-000050030000}"/>
    <cellStyle name="SAPBEXstdItem 2 3 2" xfId="656" xr:uid="{00000000-0005-0000-0000-000051030000}"/>
    <cellStyle name="SAPBEXstdItem 2 3 2 2" xfId="930" xr:uid="{00000000-0005-0000-0000-000052030000}"/>
    <cellStyle name="SAPBEXstdItem 2 3 3" xfId="739" xr:uid="{00000000-0005-0000-0000-000053030000}"/>
    <cellStyle name="SAPBEXstdItem 2 4" xfId="526" xr:uid="{00000000-0005-0000-0000-000054030000}"/>
    <cellStyle name="SAPBEXstdItem 2 4 2" xfId="657" xr:uid="{00000000-0005-0000-0000-000055030000}"/>
    <cellStyle name="SAPBEXstdItem 2 4 2 2" xfId="931" xr:uid="{00000000-0005-0000-0000-000056030000}"/>
    <cellStyle name="SAPBEXstdItem 2 4 3" xfId="740" xr:uid="{00000000-0005-0000-0000-000057030000}"/>
    <cellStyle name="SAPBEXstdItem 2 5" xfId="527" xr:uid="{00000000-0005-0000-0000-000058030000}"/>
    <cellStyle name="SAPBEXstdItem 2 5 2" xfId="658" xr:uid="{00000000-0005-0000-0000-000059030000}"/>
    <cellStyle name="SAPBEXstdItem 2 5 2 2" xfId="932" xr:uid="{00000000-0005-0000-0000-00005A030000}"/>
    <cellStyle name="SAPBEXstdItem 2 5 3" xfId="741" xr:uid="{00000000-0005-0000-0000-00005B030000}"/>
    <cellStyle name="SAPBEXstdItem 2 6" xfId="528" xr:uid="{00000000-0005-0000-0000-00005C030000}"/>
    <cellStyle name="SAPBEXstdItem 2 6 2" xfId="659" xr:uid="{00000000-0005-0000-0000-00005D030000}"/>
    <cellStyle name="SAPBEXstdItem 2 6 2 2" xfId="933" xr:uid="{00000000-0005-0000-0000-00005E030000}"/>
    <cellStyle name="SAPBEXstdItem 2 6 3" xfId="742" xr:uid="{00000000-0005-0000-0000-00005F030000}"/>
    <cellStyle name="SAPBEXstdItem 2 7" xfId="529" xr:uid="{00000000-0005-0000-0000-000060030000}"/>
    <cellStyle name="SAPBEXstdItem 2 7 2" xfId="660" xr:uid="{00000000-0005-0000-0000-000061030000}"/>
    <cellStyle name="SAPBEXstdItem 2 7 2 2" xfId="934" xr:uid="{00000000-0005-0000-0000-000062030000}"/>
    <cellStyle name="SAPBEXstdItem 2 7 3" xfId="743" xr:uid="{00000000-0005-0000-0000-000063030000}"/>
    <cellStyle name="SAPBEXstdItem 2 8" xfId="654" xr:uid="{00000000-0005-0000-0000-000064030000}"/>
    <cellStyle name="SAPBEXstdItem 2 8 2" xfId="928" xr:uid="{00000000-0005-0000-0000-000065030000}"/>
    <cellStyle name="SAPBEXstdItem 2 9" xfId="737" xr:uid="{00000000-0005-0000-0000-000066030000}"/>
    <cellStyle name="SAPBEXstdItem 3" xfId="530" xr:uid="{00000000-0005-0000-0000-000067030000}"/>
    <cellStyle name="SAPBEXstdItem 3 2" xfId="661" xr:uid="{00000000-0005-0000-0000-000068030000}"/>
    <cellStyle name="SAPBEXstdItem 3 2 2" xfId="935" xr:uid="{00000000-0005-0000-0000-000069030000}"/>
    <cellStyle name="SAPBEXstdItem 3 3" xfId="744" xr:uid="{00000000-0005-0000-0000-00006A030000}"/>
    <cellStyle name="SAPBEXstdItem 4" xfId="552" xr:uid="{00000000-0005-0000-0000-00006B030000}"/>
    <cellStyle name="SAPBEXstdItem 4 2" xfId="674" xr:uid="{00000000-0005-0000-0000-00006C030000}"/>
    <cellStyle name="SAPBEXstdItem 4 2 2" xfId="948" xr:uid="{00000000-0005-0000-0000-00006D030000}"/>
    <cellStyle name="SAPBEXstdItem 4 3" xfId="757" xr:uid="{00000000-0005-0000-0000-00006E030000}"/>
    <cellStyle name="SAPBEXstdItem 5" xfId="581" xr:uid="{00000000-0005-0000-0000-00006F030000}"/>
    <cellStyle name="SAPBEXstdItem 5 2" xfId="860" xr:uid="{00000000-0005-0000-0000-000070030000}"/>
    <cellStyle name="SAPBEXstdItem 6" xfId="560" xr:uid="{00000000-0005-0000-0000-000071030000}"/>
    <cellStyle name="Satisfaisant 2" xfId="299" xr:uid="{00000000-0005-0000-0000-000072030000}"/>
    <cellStyle name="Sortie 2" xfId="300" xr:uid="{00000000-0005-0000-0000-000073030000}"/>
    <cellStyle name="Sortie 2 2" xfId="453" xr:uid="{00000000-0005-0000-0000-000074030000}"/>
    <cellStyle name="Sortie 2 2 2" xfId="592" xr:uid="{00000000-0005-0000-0000-000075030000}"/>
    <cellStyle name="Sortie 2 2 2 2" xfId="866" xr:uid="{00000000-0005-0000-0000-000076030000}"/>
    <cellStyle name="Sortie 2 2 3" xfId="557" xr:uid="{00000000-0005-0000-0000-000077030000}"/>
    <cellStyle name="Sortie 2 3" xfId="531" xr:uid="{00000000-0005-0000-0000-000078030000}"/>
    <cellStyle name="Sortie 2 3 2" xfId="662" xr:uid="{00000000-0005-0000-0000-000079030000}"/>
    <cellStyle name="Sortie 2 3 2 2" xfId="936" xr:uid="{00000000-0005-0000-0000-00007A030000}"/>
    <cellStyle name="Sortie 2 3 3" xfId="745" xr:uid="{00000000-0005-0000-0000-00007B030000}"/>
    <cellStyle name="Sortie 2 4" xfId="532" xr:uid="{00000000-0005-0000-0000-00007C030000}"/>
    <cellStyle name="Sortie 2 4 2" xfId="663" xr:uid="{00000000-0005-0000-0000-00007D030000}"/>
    <cellStyle name="Sortie 2 4 2 2" xfId="937" xr:uid="{00000000-0005-0000-0000-00007E030000}"/>
    <cellStyle name="Sortie 2 4 3" xfId="746" xr:uid="{00000000-0005-0000-0000-00007F030000}"/>
    <cellStyle name="Sortie 2 5" xfId="533" xr:uid="{00000000-0005-0000-0000-000080030000}"/>
    <cellStyle name="Sortie 2 5 2" xfId="664" xr:uid="{00000000-0005-0000-0000-000081030000}"/>
    <cellStyle name="Sortie 2 5 2 2" xfId="938" xr:uid="{00000000-0005-0000-0000-000082030000}"/>
    <cellStyle name="Sortie 2 5 3" xfId="747" xr:uid="{00000000-0005-0000-0000-000083030000}"/>
    <cellStyle name="Sortie 2 6" xfId="534" xr:uid="{00000000-0005-0000-0000-000084030000}"/>
    <cellStyle name="Sortie 2 6 2" xfId="665" xr:uid="{00000000-0005-0000-0000-000085030000}"/>
    <cellStyle name="Sortie 2 6 2 2" xfId="939" xr:uid="{00000000-0005-0000-0000-000086030000}"/>
    <cellStyle name="Sortie 2 6 3" xfId="748" xr:uid="{00000000-0005-0000-0000-000087030000}"/>
    <cellStyle name="Sortie 2 7" xfId="576" xr:uid="{00000000-0005-0000-0000-000088030000}"/>
    <cellStyle name="Sortie 2 7 2" xfId="857" xr:uid="{00000000-0005-0000-0000-000089030000}"/>
    <cellStyle name="Sortie 2 8" xfId="586" xr:uid="{00000000-0005-0000-0000-00008A030000}"/>
    <cellStyle name="Standard" xfId="0" builtinId="0"/>
    <cellStyle name="Standard 4" xfId="955" xr:uid="{00000000-0005-0000-0000-00008C030000}"/>
    <cellStyle name="Standard 4 2" xfId="961" xr:uid="{6C6EF4D1-8F26-40CF-AA7E-1D2EA77FD695}"/>
    <cellStyle name="Standard 5" xfId="954" xr:uid="{00000000-0005-0000-0000-00008D030000}"/>
    <cellStyle name="Statutory Holiday" xfId="378" xr:uid="{00000000-0005-0000-0000-00008E030000}"/>
    <cellStyle name="Stock Check" xfId="379" xr:uid="{00000000-0005-0000-0000-00008F030000}"/>
    <cellStyle name="Style 1" xfId="301" xr:uid="{00000000-0005-0000-0000-000090030000}"/>
    <cellStyle name="Style 1 2" xfId="302" xr:uid="{00000000-0005-0000-0000-000091030000}"/>
    <cellStyle name="subhead" xfId="380" xr:uid="{00000000-0005-0000-0000-000092030000}"/>
    <cellStyle name="Texte explicatif 2" xfId="303" xr:uid="{00000000-0005-0000-0000-000093030000}"/>
    <cellStyle name="Title" xfId="304" xr:uid="{00000000-0005-0000-0000-000094030000}"/>
    <cellStyle name="Titre 2" xfId="305" xr:uid="{00000000-0005-0000-0000-000095030000}"/>
    <cellStyle name="Titre 2 2" xfId="307" xr:uid="{00000000-0005-0000-0000-000096030000}"/>
    <cellStyle name="Titre 1 2" xfId="306" xr:uid="{00000000-0005-0000-0000-000097030000}"/>
    <cellStyle name="Titre 1 2 2" xfId="454" xr:uid="{00000000-0005-0000-0000-000098030000}"/>
    <cellStyle name="Titre 2 2 2" xfId="455" xr:uid="{00000000-0005-0000-0000-000099030000}"/>
    <cellStyle name="Titre 3 2" xfId="308" xr:uid="{00000000-0005-0000-0000-00009A030000}"/>
    <cellStyle name="Titre 3 2 2" xfId="456" xr:uid="{00000000-0005-0000-0000-00009B030000}"/>
    <cellStyle name="Titre 4 2" xfId="309" xr:uid="{00000000-0005-0000-0000-00009C030000}"/>
    <cellStyle name="Titre 4 2 2" xfId="457" xr:uid="{00000000-0005-0000-0000-00009D030000}"/>
    <cellStyle name="TitreSérie" xfId="381" xr:uid="{00000000-0005-0000-0000-00009E030000}"/>
    <cellStyle name="Total 2" xfId="310" xr:uid="{00000000-0005-0000-0000-00009F030000}"/>
    <cellStyle name="Total 2 2" xfId="458" xr:uid="{00000000-0005-0000-0000-0000A0030000}"/>
    <cellStyle name="Total 2 2 2" xfId="594" xr:uid="{00000000-0005-0000-0000-0000A1030000}"/>
    <cellStyle name="Total 2 2 2 2" xfId="868" xr:uid="{00000000-0005-0000-0000-0000A2030000}"/>
    <cellStyle name="Total 2 2 3" xfId="675" xr:uid="{00000000-0005-0000-0000-0000A3030000}"/>
    <cellStyle name="Total 2 3" xfId="535" xr:uid="{00000000-0005-0000-0000-0000A4030000}"/>
    <cellStyle name="Total 2 3 2" xfId="666" xr:uid="{00000000-0005-0000-0000-0000A5030000}"/>
    <cellStyle name="Total 2 3 2 2" xfId="940" xr:uid="{00000000-0005-0000-0000-0000A6030000}"/>
    <cellStyle name="Total 2 3 3" xfId="749" xr:uid="{00000000-0005-0000-0000-0000A7030000}"/>
    <cellStyle name="Total 2 4" xfId="536" xr:uid="{00000000-0005-0000-0000-0000A8030000}"/>
    <cellStyle name="Total 2 4 2" xfId="667" xr:uid="{00000000-0005-0000-0000-0000A9030000}"/>
    <cellStyle name="Total 2 4 2 2" xfId="941" xr:uid="{00000000-0005-0000-0000-0000AA030000}"/>
    <cellStyle name="Total 2 4 3" xfId="750" xr:uid="{00000000-0005-0000-0000-0000AB030000}"/>
    <cellStyle name="Total 2 5" xfId="537" xr:uid="{00000000-0005-0000-0000-0000AC030000}"/>
    <cellStyle name="Total 2 5 2" xfId="668" xr:uid="{00000000-0005-0000-0000-0000AD030000}"/>
    <cellStyle name="Total 2 5 2 2" xfId="942" xr:uid="{00000000-0005-0000-0000-0000AE030000}"/>
    <cellStyle name="Total 2 5 3" xfId="751" xr:uid="{00000000-0005-0000-0000-0000AF030000}"/>
    <cellStyle name="Total 2 6" xfId="538" xr:uid="{00000000-0005-0000-0000-0000B0030000}"/>
    <cellStyle name="Total 2 6 2" xfId="669" xr:uid="{00000000-0005-0000-0000-0000B1030000}"/>
    <cellStyle name="Total 2 6 2 2" xfId="943" xr:uid="{00000000-0005-0000-0000-0000B2030000}"/>
    <cellStyle name="Total 2 6 3" xfId="752" xr:uid="{00000000-0005-0000-0000-0000B3030000}"/>
    <cellStyle name="Total 2 7" xfId="578" xr:uid="{00000000-0005-0000-0000-0000B4030000}"/>
    <cellStyle name="Total 2 7 2" xfId="859" xr:uid="{00000000-0005-0000-0000-0000B5030000}"/>
    <cellStyle name="Total 2 8" xfId="585" xr:uid="{00000000-0005-0000-0000-0000B6030000}"/>
    <cellStyle name="TypeDonnée" xfId="382" xr:uid="{00000000-0005-0000-0000-0000B7030000}"/>
    <cellStyle name="Variation" xfId="383" xr:uid="{00000000-0005-0000-0000-0000B8030000}"/>
    <cellStyle name="Vérification 2" xfId="311" xr:uid="{00000000-0005-0000-0000-0000B9030000}"/>
    <cellStyle name="Virgule0" xfId="384" xr:uid="{00000000-0005-0000-0000-0000BA030000}"/>
    <cellStyle name="Virgule0 2" xfId="459" xr:uid="{00000000-0005-0000-0000-0000BB030000}"/>
    <cellStyle name="Währung 2" xfId="322" xr:uid="{00000000-0005-0000-0000-0000BC030000}"/>
    <cellStyle name="Warning Text" xfId="312" xr:uid="{00000000-0005-0000-0000-0000BD030000}"/>
    <cellStyle name="콤마 [0]_  종  합  _010704 수주&amp;GM from 심양보-1" xfId="385" xr:uid="{00000000-0005-0000-0000-0000BE030000}"/>
    <cellStyle name="콤마_작성요령" xfId="386" xr:uid="{00000000-0005-0000-0000-0000BF030000}"/>
    <cellStyle name="표준_04.10.22경영비용" xfId="387" xr:uid="{00000000-0005-0000-0000-0000C0030000}"/>
  </cellStyles>
  <dxfs count="58">
    <dxf>
      <font>
        <color rgb="FF9C0006"/>
      </font>
    </dxf>
    <dxf>
      <font>
        <b/>
        <i val="0"/>
        <color rgb="FFFF0000"/>
      </font>
    </dxf>
    <dxf>
      <font>
        <color rgb="FF9C0006"/>
      </font>
    </dxf>
    <dxf>
      <font>
        <b/>
        <i val="0"/>
        <color rgb="FFFF0000"/>
      </font>
    </dxf>
    <dxf>
      <fill>
        <patternFill>
          <bgColor rgb="FFFF000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dxf>
    <dxf>
      <font>
        <color theme="0" tint="-4.9989318521683403E-2"/>
      </font>
    </dxf>
    <dxf>
      <font>
        <color theme="0"/>
      </font>
      <fill>
        <patternFill>
          <bgColor theme="0"/>
        </patternFill>
      </fill>
    </dxf>
    <dxf>
      <font>
        <color theme="0"/>
      </font>
      <fill>
        <patternFill>
          <bgColor theme="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font>
      <fill>
        <patternFill>
          <bgColor rgb="FFFF0000"/>
        </patternFill>
      </fill>
    </dxf>
    <dxf>
      <font>
        <color theme="0"/>
      </font>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numFmt numFmtId="167" formatCode="0.0%"/>
    </dxf>
    <dxf>
      <font>
        <color theme="0" tint="-4.9989318521683403E-2"/>
      </font>
      <fill>
        <patternFill>
          <bgColor theme="0" tint="-4.9989318521683403E-2"/>
        </patternFill>
      </fill>
    </dxf>
    <dxf>
      <font>
        <color theme="0"/>
      </font>
    </dxf>
    <dxf>
      <fill>
        <patternFill>
          <bgColor theme="0" tint="-4.9989318521683403E-2"/>
        </patternFill>
      </fill>
    </dxf>
    <dxf>
      <font>
        <color theme="0"/>
      </font>
    </dxf>
    <dxf>
      <font>
        <color theme="0"/>
      </font>
    </dxf>
    <dxf>
      <fill>
        <patternFill>
          <bgColor rgb="FFFF0000"/>
        </patternFill>
      </fill>
    </dxf>
    <dxf>
      <fill>
        <patternFill>
          <bgColor rgb="FFFF0000"/>
        </patternFill>
      </fill>
    </dxf>
    <dxf>
      <font>
        <color theme="0" tint="-4.9989318521683403E-2"/>
      </font>
      <fill>
        <patternFill>
          <bgColor theme="0" tint="-4.9989318521683403E-2"/>
        </patternFill>
      </fill>
    </dxf>
    <dxf>
      <font>
        <color theme="0"/>
      </font>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font>
      <fill>
        <patternFill>
          <bgColor theme="0"/>
        </patternFill>
      </fill>
    </dxf>
    <dxf>
      <border>
        <bottom style="thin">
          <color rgb="FFFF0000"/>
        </bottom>
        <vertical/>
        <horizontal/>
      </border>
    </dxf>
    <dxf>
      <fill>
        <patternFill>
          <bgColor rgb="FFFF0000"/>
        </patternFill>
      </fill>
    </dxf>
    <dxf>
      <numFmt numFmtId="167" formatCode="0.0%"/>
    </dxf>
    <dxf>
      <font>
        <color theme="0" tint="-4.9989318521683403E-2"/>
      </font>
      <fill>
        <patternFill>
          <bgColor theme="0" tint="-4.9989318521683403E-2"/>
        </patternFill>
      </fill>
    </dxf>
    <dxf>
      <font>
        <color theme="0"/>
      </font>
    </dxf>
    <dxf>
      <fill>
        <patternFill>
          <bgColor theme="0" tint="-4.9989318521683403E-2"/>
        </patternFill>
      </fill>
    </dxf>
    <dxf>
      <font>
        <color theme="0"/>
      </font>
    </dxf>
    <dxf>
      <font>
        <color theme="0" tint="-4.9989318521683403E-2"/>
      </font>
      <fill>
        <patternFill>
          <bgColor theme="0" tint="-4.9989318521683403E-2"/>
        </patternFill>
      </fill>
    </dxf>
    <dxf>
      <font>
        <color theme="0"/>
      </font>
    </dxf>
    <dxf>
      <font>
        <color rgb="FFFF0000"/>
      </font>
    </dxf>
    <dxf>
      <font>
        <color theme="0"/>
      </font>
    </dxf>
    <dxf>
      <font>
        <color rgb="FFFF0000"/>
      </font>
    </dxf>
    <dxf>
      <font>
        <color rgb="FF9C0006"/>
      </font>
      <fill>
        <patternFill>
          <bgColor rgb="FFFFC7CE"/>
        </patternFill>
      </fill>
    </dxf>
  </dxfs>
  <tableStyles count="0" defaultTableStyle="TableStyleMedium2" defaultPivotStyle="PivotStyleLight16"/>
  <colors>
    <mruColors>
      <color rgb="FFE0810E"/>
      <color rgb="FF33899D"/>
      <color rgb="FFFF00FF"/>
      <color rgb="FFCC99FF"/>
      <color rgb="FF215967"/>
      <color rgb="FFBDCBE9"/>
      <color rgb="FFFFCCCC"/>
      <color rgb="FF3670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Mengen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'INPUT | TSz &gt; Technik'!$G$8</c:f>
              <c:strCache>
                <c:ptCount val="1"/>
                <c:pt idx="0">
                  <c:v>Einspeisung/Entnahme</c:v>
                </c:pt>
              </c:strCache>
            </c:strRef>
          </c:tx>
          <c:spPr>
            <a:ln w="28575" cap="rnd">
              <a:solidFill>
                <a:schemeClr val="accent1"/>
              </a:solidFill>
              <a:round/>
            </a:ln>
            <a:effectLst/>
          </c:spPr>
          <c:marker>
            <c:symbol val="none"/>
          </c:marker>
          <c:cat>
            <c:numRef>
              <c:f>'INPUT | TSz &gt; Technik'!$C$13:$C$42</c:f>
              <c:numCache>
                <c:formatCode>General</c:formatCode>
                <c:ptCount val="3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numCache>
            </c:numRef>
          </c:cat>
          <c:val>
            <c:numRef>
              <c:f>'INPUT | TSz &gt; Technik'!$H$13:$H$42</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1C65-405A-8D7B-7C6362044AF0}"/>
            </c:ext>
          </c:extLst>
        </c:ser>
        <c:dLbls>
          <c:showLegendKey val="0"/>
          <c:showVal val="0"/>
          <c:showCatName val="0"/>
          <c:showSerName val="0"/>
          <c:showPercent val="0"/>
          <c:showBubbleSize val="0"/>
        </c:dLbls>
        <c:smooth val="0"/>
        <c:axId val="1488816112"/>
        <c:axId val="1488819856"/>
      </c:line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Mengen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'INPUT | KSz &gt; Technik'!$G$8</c:f>
              <c:strCache>
                <c:ptCount val="1"/>
                <c:pt idx="0">
                  <c:v>Einspeisung/Entnahme</c:v>
                </c:pt>
              </c:strCache>
            </c:strRef>
          </c:tx>
          <c:spPr>
            <a:ln w="28575" cap="rnd">
              <a:solidFill>
                <a:schemeClr val="accent1"/>
              </a:solidFill>
              <a:round/>
            </a:ln>
            <a:effectLst/>
          </c:spPr>
          <c:marker>
            <c:symbol val="none"/>
          </c:marker>
          <c:cat>
            <c:numRef>
              <c:f>'INPUT | KSz &gt; Technik'!$C$13:$C$42</c:f>
              <c:numCache>
                <c:formatCode>General</c:formatCode>
                <c:ptCount val="3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numCache>
            </c:numRef>
          </c:cat>
          <c:val>
            <c:numRef>
              <c:f>'INPUT | KSz &gt; Technik'!$H$13:$H$42</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4A61-4DA1-A3CA-45B1B2CF79D5}"/>
            </c:ext>
          </c:extLst>
        </c:ser>
        <c:dLbls>
          <c:showLegendKey val="0"/>
          <c:showVal val="0"/>
          <c:showCatName val="0"/>
          <c:showSerName val="0"/>
          <c:showPercent val="0"/>
          <c:showBubbleSize val="0"/>
        </c:dLbls>
        <c:smooth val="0"/>
        <c:axId val="1488816112"/>
        <c:axId val="1488819856"/>
      </c:line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5063714</xdr:colOff>
      <xdr:row>15</xdr:row>
      <xdr:rowOff>123825</xdr:rowOff>
    </xdr:from>
    <xdr:to>
      <xdr:col>1</xdr:col>
      <xdr:colOff>8179750</xdr:colOff>
      <xdr:row>18</xdr:row>
      <xdr:rowOff>123671</xdr:rowOff>
    </xdr:to>
    <xdr:pic>
      <xdr:nvPicPr>
        <xdr:cNvPr id="3" name="Grafik 2">
          <a:extLst>
            <a:ext uri="{FF2B5EF4-FFF2-40B4-BE49-F238E27FC236}">
              <a16:creationId xmlns:a16="http://schemas.microsoft.com/office/drawing/2014/main" id="{27FA716F-5A2E-372A-30F1-B65EE8ECB87A}"/>
            </a:ext>
          </a:extLst>
        </xdr:cNvPr>
        <xdr:cNvPicPr>
          <a:picLocks noChangeAspect="1"/>
        </xdr:cNvPicPr>
      </xdr:nvPicPr>
      <xdr:blipFill>
        <a:blip xmlns:r="http://schemas.openxmlformats.org/officeDocument/2006/relationships" r:embed="rId1"/>
        <a:stretch>
          <a:fillRect/>
        </a:stretch>
      </xdr:blipFill>
      <xdr:spPr>
        <a:xfrm>
          <a:off x="5312192" y="4074629"/>
          <a:ext cx="3116036" cy="571346"/>
        </a:xfrm>
        <a:prstGeom prst="rect">
          <a:avLst/>
        </a:prstGeom>
      </xdr:spPr>
    </xdr:pic>
    <xdr:clientData/>
  </xdr:twoCellAnchor>
  <xdr:twoCellAnchor editAs="oneCell">
    <xdr:from>
      <xdr:col>1</xdr:col>
      <xdr:colOff>7269083</xdr:colOff>
      <xdr:row>22</xdr:row>
      <xdr:rowOff>161925</xdr:rowOff>
    </xdr:from>
    <xdr:to>
      <xdr:col>2</xdr:col>
      <xdr:colOff>2749</xdr:colOff>
      <xdr:row>26</xdr:row>
      <xdr:rowOff>182605</xdr:rowOff>
    </xdr:to>
    <xdr:pic>
      <xdr:nvPicPr>
        <xdr:cNvPr id="4" name="Grafik 3">
          <a:extLst>
            <a:ext uri="{FF2B5EF4-FFF2-40B4-BE49-F238E27FC236}">
              <a16:creationId xmlns:a16="http://schemas.microsoft.com/office/drawing/2014/main" id="{038E4276-7569-1FE4-5DE2-985C2B9B0D0C}"/>
            </a:ext>
          </a:extLst>
        </xdr:cNvPr>
        <xdr:cNvPicPr>
          <a:picLocks noChangeAspect="1"/>
        </xdr:cNvPicPr>
      </xdr:nvPicPr>
      <xdr:blipFill>
        <a:blip xmlns:r="http://schemas.openxmlformats.org/officeDocument/2006/relationships" r:embed="rId2"/>
        <a:stretch>
          <a:fillRect/>
        </a:stretch>
      </xdr:blipFill>
      <xdr:spPr>
        <a:xfrm>
          <a:off x="7517561" y="5446229"/>
          <a:ext cx="916884" cy="790300"/>
        </a:xfrm>
        <a:prstGeom prst="rect">
          <a:avLst/>
        </a:prstGeom>
      </xdr:spPr>
    </xdr:pic>
    <xdr:clientData/>
  </xdr:twoCellAnchor>
  <xdr:twoCellAnchor editAs="oneCell">
    <xdr:from>
      <xdr:col>1</xdr:col>
      <xdr:colOff>7194880</xdr:colOff>
      <xdr:row>26</xdr:row>
      <xdr:rowOff>142875</xdr:rowOff>
    </xdr:from>
    <xdr:to>
      <xdr:col>2</xdr:col>
      <xdr:colOff>132</xdr:colOff>
      <xdr:row>29</xdr:row>
      <xdr:rowOff>161673</xdr:rowOff>
    </xdr:to>
    <xdr:pic>
      <xdr:nvPicPr>
        <xdr:cNvPr id="5" name="Grafik 4">
          <a:extLst>
            <a:ext uri="{FF2B5EF4-FFF2-40B4-BE49-F238E27FC236}">
              <a16:creationId xmlns:a16="http://schemas.microsoft.com/office/drawing/2014/main" id="{D1441BC3-F55A-9076-78C2-DA0FF6A4E3F0}"/>
            </a:ext>
          </a:extLst>
        </xdr:cNvPr>
        <xdr:cNvPicPr>
          <a:picLocks noChangeAspect="1"/>
        </xdr:cNvPicPr>
      </xdr:nvPicPr>
      <xdr:blipFill>
        <a:blip xmlns:r="http://schemas.openxmlformats.org/officeDocument/2006/relationships" r:embed="rId3"/>
        <a:stretch>
          <a:fillRect/>
        </a:stretch>
      </xdr:blipFill>
      <xdr:spPr>
        <a:xfrm>
          <a:off x="7443358" y="6189179"/>
          <a:ext cx="988470" cy="590298"/>
        </a:xfrm>
        <a:prstGeom prst="rect">
          <a:avLst/>
        </a:prstGeom>
      </xdr:spPr>
    </xdr:pic>
    <xdr:clientData/>
  </xdr:twoCellAnchor>
  <xdr:twoCellAnchor editAs="oneCell">
    <xdr:from>
      <xdr:col>1</xdr:col>
      <xdr:colOff>5556685</xdr:colOff>
      <xdr:row>19</xdr:row>
      <xdr:rowOff>98535</xdr:rowOff>
    </xdr:from>
    <xdr:to>
      <xdr:col>1</xdr:col>
      <xdr:colOff>8179331</xdr:colOff>
      <xdr:row>22</xdr:row>
      <xdr:rowOff>82279</xdr:rowOff>
    </xdr:to>
    <xdr:pic>
      <xdr:nvPicPr>
        <xdr:cNvPr id="6" name="Grafik 5">
          <a:extLst>
            <a:ext uri="{FF2B5EF4-FFF2-40B4-BE49-F238E27FC236}">
              <a16:creationId xmlns:a16="http://schemas.microsoft.com/office/drawing/2014/main" id="{F22BED8A-7F90-9A57-965C-6D01A3B06AFF}"/>
            </a:ext>
          </a:extLst>
        </xdr:cNvPr>
        <xdr:cNvPicPr>
          <a:picLocks noChangeAspect="1"/>
        </xdr:cNvPicPr>
      </xdr:nvPicPr>
      <xdr:blipFill>
        <a:blip xmlns:r="http://schemas.openxmlformats.org/officeDocument/2006/relationships" r:embed="rId4"/>
        <a:stretch>
          <a:fillRect/>
        </a:stretch>
      </xdr:blipFill>
      <xdr:spPr>
        <a:xfrm>
          <a:off x="5805163" y="4811339"/>
          <a:ext cx="2622646" cy="555244"/>
        </a:xfrm>
        <a:prstGeom prst="rect">
          <a:avLst/>
        </a:prstGeom>
      </xdr:spPr>
    </xdr:pic>
    <xdr:clientData/>
  </xdr:twoCellAnchor>
  <xdr:twoCellAnchor editAs="oneCell">
    <xdr:from>
      <xdr:col>1</xdr:col>
      <xdr:colOff>6468722</xdr:colOff>
      <xdr:row>11</xdr:row>
      <xdr:rowOff>93011</xdr:rowOff>
    </xdr:from>
    <xdr:to>
      <xdr:col>2</xdr:col>
      <xdr:colOff>1080</xdr:colOff>
      <xdr:row>14</xdr:row>
      <xdr:rowOff>27745</xdr:rowOff>
    </xdr:to>
    <xdr:pic>
      <xdr:nvPicPr>
        <xdr:cNvPr id="2" name="Grafik 1">
          <a:extLst>
            <a:ext uri="{FF2B5EF4-FFF2-40B4-BE49-F238E27FC236}">
              <a16:creationId xmlns:a16="http://schemas.microsoft.com/office/drawing/2014/main" id="{2539E78E-4D4F-B7BA-EC35-CCD382B54036}"/>
            </a:ext>
          </a:extLst>
        </xdr:cNvPr>
        <xdr:cNvPicPr>
          <a:picLocks noChangeAspect="1"/>
        </xdr:cNvPicPr>
      </xdr:nvPicPr>
      <xdr:blipFill>
        <a:blip xmlns:r="http://schemas.openxmlformats.org/officeDocument/2006/relationships" r:embed="rId5"/>
        <a:stretch>
          <a:fillRect/>
        </a:stretch>
      </xdr:blipFill>
      <xdr:spPr>
        <a:xfrm>
          <a:off x="6717200" y="3281815"/>
          <a:ext cx="1715576" cy="506234"/>
        </a:xfrm>
        <a:prstGeom prst="rect">
          <a:avLst/>
        </a:prstGeom>
      </xdr:spPr>
    </xdr:pic>
    <xdr:clientData/>
  </xdr:twoCellAnchor>
  <xdr:twoCellAnchor editAs="oneCell">
    <xdr:from>
      <xdr:col>1</xdr:col>
      <xdr:colOff>6463751</xdr:colOff>
      <xdr:row>29</xdr:row>
      <xdr:rowOff>187437</xdr:rowOff>
    </xdr:from>
    <xdr:to>
      <xdr:col>1</xdr:col>
      <xdr:colOff>8179327</xdr:colOff>
      <xdr:row>32</xdr:row>
      <xdr:rowOff>122171</xdr:rowOff>
    </xdr:to>
    <xdr:pic>
      <xdr:nvPicPr>
        <xdr:cNvPr id="9" name="Grafik 8">
          <a:extLst>
            <a:ext uri="{FF2B5EF4-FFF2-40B4-BE49-F238E27FC236}">
              <a16:creationId xmlns:a16="http://schemas.microsoft.com/office/drawing/2014/main" id="{561905E9-10BD-4577-AEAC-127E8A02DE0B}"/>
            </a:ext>
          </a:extLst>
        </xdr:cNvPr>
        <xdr:cNvPicPr>
          <a:picLocks noChangeAspect="1"/>
        </xdr:cNvPicPr>
      </xdr:nvPicPr>
      <xdr:blipFill>
        <a:blip xmlns:r="http://schemas.openxmlformats.org/officeDocument/2006/relationships" r:embed="rId5"/>
        <a:stretch>
          <a:fillRect/>
        </a:stretch>
      </xdr:blipFill>
      <xdr:spPr>
        <a:xfrm>
          <a:off x="6712229" y="6805241"/>
          <a:ext cx="1715576" cy="506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222250</xdr:colOff>
      <xdr:row>12</xdr:row>
      <xdr:rowOff>3175</xdr:rowOff>
    </xdr:from>
    <xdr:to>
      <xdr:col>10</xdr:col>
      <xdr:colOff>1727200</xdr:colOff>
      <xdr:row>24</xdr:row>
      <xdr:rowOff>146049</xdr:rowOff>
    </xdr:to>
    <xdr:graphicFrame macro="">
      <xdr:nvGraphicFramePr>
        <xdr:cNvPr id="2" name="Diagramm 1">
          <a:extLst>
            <a:ext uri="{FF2B5EF4-FFF2-40B4-BE49-F238E27FC236}">
              <a16:creationId xmlns:a16="http://schemas.microsoft.com/office/drawing/2014/main" id="{A0D53F5C-77B4-45D0-8D0F-F11C5AC37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307975</xdr:colOff>
      <xdr:row>12</xdr:row>
      <xdr:rowOff>12700</xdr:rowOff>
    </xdr:from>
    <xdr:to>
      <xdr:col>10</xdr:col>
      <xdr:colOff>1822450</xdr:colOff>
      <xdr:row>24</xdr:row>
      <xdr:rowOff>155574</xdr:rowOff>
    </xdr:to>
    <xdr:graphicFrame macro="">
      <xdr:nvGraphicFramePr>
        <xdr:cNvPr id="2" name="Diagramm 1">
          <a:extLst>
            <a:ext uri="{FF2B5EF4-FFF2-40B4-BE49-F238E27FC236}">
              <a16:creationId xmlns:a16="http://schemas.microsoft.com/office/drawing/2014/main" id="{30472A84-60FC-4BFB-94CD-CAED94BB04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erg%20W\Documents\A_LS-Cloud\Gemeinsame%20Dateien\Forschung\20xx_URK-FW703\1_Allgemeines%20zu%20URK_FW%20703_FW%20704\E_Bearbeitung\Tool\URK_Berechnung_V3-50inte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ngsdaten iHAST"/>
      <sheetName val="Einstieg"/>
      <sheetName val="Eingangsdaten Erzeuger"/>
      <sheetName val="Eingangsdaten Netz"/>
      <sheetName val="Investitionskosten"/>
      <sheetName val="Nebenrechnungen"/>
      <sheetName val="Ergebnis EA+Netz"/>
      <sheetName val="NR Versteckt"/>
      <sheetName val="Ergebnis kurz"/>
      <sheetName val="Notizen"/>
      <sheetName val="Version"/>
    </sheetNames>
    <sheetDataSet>
      <sheetData sheetId="0"/>
      <sheetData sheetId="1"/>
      <sheetData sheetId="2"/>
      <sheetData sheetId="3"/>
      <sheetData sheetId="4"/>
      <sheetData sheetId="5"/>
      <sheetData sheetId="6"/>
      <sheetData sheetId="7">
        <row r="7">
          <cell r="C7" t="str">
            <v>Brennwert Hs.</v>
          </cell>
        </row>
      </sheetData>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bundesnetzagentur.de/DE/Beschlusskammern/1_GZ/BK4-GZ/2021/BK4-21-0056/BK4-21-0056_Beschluss_download_bf.pdf?__blob=publicationFile&amp;v=6" TargetMode="External"/><Relationship Id="rId2" Type="http://schemas.openxmlformats.org/officeDocument/2006/relationships/hyperlink" Target="https://www.bundesnetzagentur.de/DE/Beschlusskammern/1_GZ/BK4-GZ/2021/BK4-21-0055/BK4-21-0055_Beschluss_download_bf.pdf?__blob=publicationFile&amp;v=5" TargetMode="External"/><Relationship Id="rId1" Type="http://schemas.openxmlformats.org/officeDocument/2006/relationships/hyperlink" Target="https://www.bundesnetzagentur.de/DE/Beschlusskammern/BK04/BK4_74_EK_Zins/BK4_Beschl_EK_Zins.html" TargetMode="External"/><Relationship Id="rId4" Type="http://schemas.openxmlformats.org/officeDocument/2006/relationships/hyperlink" Target="https://www.gesetze-im-internet.de/wasserstoffnev/"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9AE1-247F-4D5B-9A39-A8DA10518E59}">
  <dimension ref="B1:D101"/>
  <sheetViews>
    <sheetView showGridLines="0" tabSelected="1" zoomScaleNormal="100" workbookViewId="0"/>
  </sheetViews>
  <sheetFormatPr baseColWidth="10" defaultRowHeight="15"/>
  <cols>
    <col min="1" max="1" width="3.7109375" customWidth="1"/>
    <col min="2" max="2" width="122.7109375" style="467" customWidth="1"/>
  </cols>
  <sheetData>
    <row r="1" spans="2:4" ht="7.9" customHeight="1"/>
    <row r="2" spans="2:4" ht="47.25">
      <c r="B2" s="468" t="s">
        <v>490</v>
      </c>
      <c r="C2" s="344"/>
    </row>
    <row r="3" spans="2:4">
      <c r="B3" s="469" t="s">
        <v>421</v>
      </c>
    </row>
    <row r="4" spans="2:4" ht="28.5">
      <c r="B4" s="470" t="s">
        <v>535</v>
      </c>
      <c r="D4" s="139"/>
    </row>
    <row r="5" spans="2:4" ht="6" customHeight="1">
      <c r="B5" s="471"/>
    </row>
    <row r="6" spans="2:4" ht="21">
      <c r="B6" s="472"/>
    </row>
    <row r="8" spans="2:4" ht="60">
      <c r="B8" s="473" t="s">
        <v>481</v>
      </c>
    </row>
    <row r="10" spans="2:4" ht="21">
      <c r="B10" s="472"/>
    </row>
    <row r="12" spans="2:4">
      <c r="B12" s="450" t="s">
        <v>488</v>
      </c>
      <c r="D12" s="26"/>
    </row>
    <row r="13" spans="2:4">
      <c r="B13" s="467" t="s">
        <v>484</v>
      </c>
      <c r="D13" s="26"/>
    </row>
    <row r="14" spans="2:4">
      <c r="B14" s="467" t="s">
        <v>483</v>
      </c>
      <c r="D14" s="26"/>
    </row>
    <row r="15" spans="2:4">
      <c r="D15" s="26"/>
    </row>
    <row r="16" spans="2:4">
      <c r="B16" s="450" t="s">
        <v>489</v>
      </c>
      <c r="D16" s="26"/>
    </row>
    <row r="17" spans="2:4">
      <c r="B17" s="467" t="s">
        <v>184</v>
      </c>
      <c r="D17" s="26"/>
    </row>
    <row r="18" spans="2:4">
      <c r="B18" s="467" t="s">
        <v>185</v>
      </c>
    </row>
    <row r="19" spans="2:4">
      <c r="B19" s="467" t="s">
        <v>186</v>
      </c>
    </row>
    <row r="20" spans="2:4">
      <c r="B20" s="450"/>
    </row>
    <row r="21" spans="2:4">
      <c r="B21" s="467" t="s">
        <v>178</v>
      </c>
    </row>
    <row r="22" spans="2:4">
      <c r="B22" s="467" t="s">
        <v>188</v>
      </c>
    </row>
    <row r="23" spans="2:4">
      <c r="B23" s="467" t="s">
        <v>187</v>
      </c>
    </row>
    <row r="25" spans="2:4">
      <c r="B25" s="467" t="s">
        <v>486</v>
      </c>
    </row>
    <row r="26" spans="2:4">
      <c r="B26" s="467" t="s">
        <v>483</v>
      </c>
    </row>
    <row r="28" spans="2:4">
      <c r="B28" s="469" t="s">
        <v>482</v>
      </c>
    </row>
    <row r="29" spans="2:4">
      <c r="B29" s="467" t="s">
        <v>483</v>
      </c>
    </row>
    <row r="31" spans="2:4">
      <c r="B31" s="467" t="s">
        <v>484</v>
      </c>
    </row>
    <row r="32" spans="2:4">
      <c r="B32" s="467" t="s">
        <v>483</v>
      </c>
    </row>
    <row r="34" spans="2:2" ht="21">
      <c r="B34" s="472" t="s">
        <v>485</v>
      </c>
    </row>
    <row r="36" spans="2:2">
      <c r="B36" s="467" t="s">
        <v>486</v>
      </c>
    </row>
    <row r="37" spans="2:2">
      <c r="B37" s="467" t="s">
        <v>487</v>
      </c>
    </row>
    <row r="39" spans="2:2" ht="21">
      <c r="B39" s="472" t="s">
        <v>179</v>
      </c>
    </row>
    <row r="41" spans="2:2">
      <c r="B41" s="450" t="s">
        <v>180</v>
      </c>
    </row>
    <row r="42" spans="2:2">
      <c r="B42" s="467" t="s">
        <v>281</v>
      </c>
    </row>
    <row r="44" spans="2:2">
      <c r="B44" s="450" t="s">
        <v>181</v>
      </c>
    </row>
    <row r="45" spans="2:2">
      <c r="B45" s="474" t="s">
        <v>182</v>
      </c>
    </row>
    <row r="47" spans="2:2" ht="21">
      <c r="B47" s="472" t="s">
        <v>183</v>
      </c>
    </row>
    <row r="48" spans="2:2" ht="6.6" customHeight="1">
      <c r="B48" s="475"/>
    </row>
    <row r="49" spans="2:2">
      <c r="B49" s="478" t="s">
        <v>477</v>
      </c>
    </row>
    <row r="50" spans="2:2">
      <c r="B50" s="478" t="s">
        <v>491</v>
      </c>
    </row>
    <row r="51" spans="2:2">
      <c r="B51" s="450" t="s">
        <v>534</v>
      </c>
    </row>
    <row r="53" spans="2:2">
      <c r="B53" s="450"/>
    </row>
    <row r="55" spans="2:2">
      <c r="B55" s="476"/>
    </row>
    <row r="57" spans="2:2">
      <c r="B57" s="450"/>
    </row>
    <row r="61" spans="2:2">
      <c r="B61" s="450"/>
    </row>
    <row r="65" spans="2:2">
      <c r="B65" s="450"/>
    </row>
    <row r="69" spans="2:2">
      <c r="B69" s="450"/>
    </row>
    <row r="75" spans="2:2">
      <c r="B75" s="450"/>
    </row>
    <row r="79" spans="2:2">
      <c r="B79" s="450"/>
    </row>
    <row r="85" spans="2:2">
      <c r="B85" s="450"/>
    </row>
    <row r="92" spans="2:2">
      <c r="B92" s="450"/>
    </row>
    <row r="96" spans="2:2">
      <c r="B96" s="477"/>
    </row>
    <row r="97" spans="2:2">
      <c r="B97" s="477"/>
    </row>
    <row r="101" spans="2:2">
      <c r="B101" s="450"/>
    </row>
  </sheetData>
  <sheetProtection algorithmName="SHA-512" hashValue="sKS+tkIqSrhOiqWxHFpLxZtoZza3lWe7SktJdg2zK3/0EL5XOg8QzuxKmyV5Hgj50VCcJCJJ/ObehfclaHBOeQ==" saltValue="rbugIrS6TNo5D8wmqrlI1A==" spinCount="100000" sheet="1" objects="1" scenarios="1"/>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FA97F-E43E-4498-A224-BA577F2B9E47}">
  <dimension ref="A3:J6"/>
  <sheetViews>
    <sheetView workbookViewId="0">
      <selection activeCell="F15" sqref="F15"/>
    </sheetView>
  </sheetViews>
  <sheetFormatPr baseColWidth="10" defaultRowHeight="15"/>
  <sheetData>
    <row r="3" spans="1:10" ht="26.25">
      <c r="A3" s="138" t="s">
        <v>353</v>
      </c>
    </row>
    <row r="6" spans="1:10" ht="18.75">
      <c r="B6" t="s">
        <v>252</v>
      </c>
      <c r="H6" s="504">
        <v>0.8</v>
      </c>
      <c r="I6" s="488"/>
      <c r="J6" s="488"/>
    </row>
  </sheetData>
  <mergeCells count="1">
    <mergeCell ref="H6:J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BFA7-31E9-40D6-82EF-FA711915F7C3}">
  <sheetPr>
    <tabColor rgb="FFFF0000"/>
    <pageSetUpPr fitToPage="1"/>
  </sheetPr>
  <dimension ref="A1:Y100"/>
  <sheetViews>
    <sheetView showGridLines="0" zoomScaleNormal="100" workbookViewId="0">
      <selection activeCell="Z20" sqref="Z20"/>
    </sheetView>
  </sheetViews>
  <sheetFormatPr baseColWidth="10" defaultColWidth="11.42578125" defaultRowHeight="15"/>
  <cols>
    <col min="1" max="1" width="0.85546875" customWidth="1"/>
    <col min="2" max="2" width="3.28515625" bestFit="1" customWidth="1"/>
    <col min="3" max="3" width="9.28515625" style="115" customWidth="1"/>
    <col min="4" max="4" width="1.28515625" customWidth="1"/>
    <col min="5" max="5" width="12.28515625" customWidth="1"/>
    <col min="6" max="6" width="0.7109375" customWidth="1"/>
    <col min="7" max="9" width="10" customWidth="1"/>
    <col min="10" max="10" width="0.7109375" customWidth="1"/>
    <col min="11" max="11" width="10" customWidth="1"/>
    <col min="12" max="12" width="0.7109375" customWidth="1"/>
    <col min="13" max="14" width="10" customWidth="1"/>
    <col min="15" max="15" width="0.7109375" customWidth="1"/>
    <col min="16" max="16" width="10" customWidth="1"/>
    <col min="17" max="17" width="0.7109375" customWidth="1"/>
    <col min="18" max="18" width="10.7109375" customWidth="1"/>
    <col min="19" max="19" width="0.7109375" customWidth="1"/>
    <col min="20" max="20" width="13" customWidth="1"/>
    <col min="21" max="21" width="0.7109375" customWidth="1"/>
    <col min="22" max="22" width="12.42578125" customWidth="1"/>
    <col min="23" max="23" width="3.28515625" customWidth="1"/>
  </cols>
  <sheetData>
    <row r="1" spans="1:25" s="40" customFormat="1" ht="4.9000000000000004" customHeight="1">
      <c r="D1" s="203"/>
      <c r="E1" s="203"/>
      <c r="I1" s="222"/>
      <c r="J1" s="223"/>
      <c r="K1" s="223"/>
      <c r="L1" s="223"/>
      <c r="M1" s="223"/>
    </row>
    <row r="2" spans="1:25" s="216" customFormat="1" ht="25.15" customHeight="1">
      <c r="B2" s="224" t="str">
        <f>CONCATENATE(Kurztitel," | ",'INPUT | Allgemeines'!G7)</f>
        <v>Gasverteilnetz Süd | Stadtwerke Musterhausen</v>
      </c>
      <c r="C2" s="218"/>
      <c r="D2" s="219"/>
      <c r="E2" s="219"/>
      <c r="I2" s="225"/>
      <c r="J2" s="226"/>
      <c r="K2" s="227"/>
      <c r="L2" s="227"/>
      <c r="M2" s="227"/>
    </row>
    <row r="3" spans="1:25" s="216" customFormat="1" ht="15" customHeight="1">
      <c r="B3" s="217" t="s">
        <v>251</v>
      </c>
      <c r="C3" s="218"/>
      <c r="D3" s="219"/>
      <c r="E3" s="219"/>
      <c r="I3" s="225"/>
      <c r="J3" s="226"/>
      <c r="K3" s="227"/>
      <c r="L3" s="227"/>
      <c r="M3" s="227"/>
      <c r="V3" s="348" t="str">
        <f>Nutzungshinweise!B4</f>
        <v>Version 240703 EI</v>
      </c>
    </row>
    <row r="4" spans="1:25" s="40" customFormat="1" ht="4.1500000000000004" customHeight="1">
      <c r="D4" s="205"/>
      <c r="E4" s="205"/>
      <c r="F4" s="228"/>
      <c r="G4" s="228"/>
      <c r="H4" s="228"/>
      <c r="I4" s="222"/>
      <c r="J4" s="223"/>
      <c r="K4" s="229"/>
      <c r="L4" s="229"/>
      <c r="M4" s="223"/>
    </row>
    <row r="5" spans="1:25" ht="4.1500000000000004" customHeight="1">
      <c r="A5" s="155"/>
      <c r="B5" s="155"/>
      <c r="C5" s="155"/>
      <c r="D5" s="206"/>
      <c r="E5" s="206"/>
      <c r="F5" s="230"/>
      <c r="G5" s="230"/>
      <c r="H5" s="230"/>
      <c r="I5" s="231"/>
      <c r="J5" s="232"/>
      <c r="K5" s="233"/>
      <c r="L5" s="233"/>
      <c r="M5" s="232"/>
      <c r="N5" s="155"/>
      <c r="O5" s="155"/>
      <c r="P5" s="155"/>
      <c r="Q5" s="155"/>
      <c r="R5" s="155"/>
      <c r="S5" s="155"/>
      <c r="T5" s="155"/>
      <c r="U5" s="155"/>
      <c r="V5" s="155"/>
    </row>
    <row r="6" spans="1:25" ht="4.1500000000000004" customHeight="1">
      <c r="B6" s="161"/>
      <c r="C6" s="161"/>
      <c r="D6" s="162"/>
      <c r="E6" s="162"/>
      <c r="F6" s="162"/>
      <c r="G6" s="144"/>
      <c r="H6" s="144"/>
      <c r="I6" s="89"/>
      <c r="J6" s="89"/>
      <c r="K6" s="89"/>
      <c r="L6" s="89"/>
      <c r="M6" s="89"/>
    </row>
    <row r="7" spans="1:25" s="163" customFormat="1" ht="23.25">
      <c r="B7" s="234" t="s">
        <v>241</v>
      </c>
      <c r="C7" s="235"/>
      <c r="K7"/>
      <c r="L7" s="236"/>
      <c r="M7" s="513" t="s">
        <v>236</v>
      </c>
      <c r="N7" s="513"/>
      <c r="O7"/>
      <c r="P7" s="513" t="s">
        <v>237</v>
      </c>
      <c r="Q7" s="513"/>
      <c r="R7" s="513"/>
      <c r="S7"/>
      <c r="T7" s="505" t="s">
        <v>33</v>
      </c>
      <c r="U7" s="505"/>
      <c r="V7" s="505"/>
      <c r="Y7"/>
    </row>
    <row r="8" spans="1:25" ht="15" customHeight="1">
      <c r="B8" s="415" t="s">
        <v>250</v>
      </c>
      <c r="K8" s="112" t="s">
        <v>286</v>
      </c>
      <c r="L8" s="237"/>
      <c r="M8" s="508">
        <f ca="1">Nebenrechnungen!F21</f>
        <v>0</v>
      </c>
      <c r="N8" s="509"/>
      <c r="O8" s="40"/>
      <c r="P8" s="509">
        <f ca="1">Nebenrechnungen!AA21</f>
        <v>0</v>
      </c>
      <c r="Q8" s="509"/>
      <c r="R8" s="510"/>
      <c r="S8" s="238"/>
    </row>
    <row r="9" spans="1:25" ht="15" customHeight="1">
      <c r="B9" s="26"/>
      <c r="C9" s="26"/>
      <c r="D9" s="26"/>
      <c r="E9" s="26"/>
      <c r="F9" s="26"/>
      <c r="J9" s="237"/>
      <c r="K9" s="203" t="s">
        <v>240</v>
      </c>
      <c r="L9" s="237"/>
      <c r="M9" s="508">
        <f ca="1">V20</f>
        <v>0</v>
      </c>
      <c r="N9" s="509"/>
      <c r="O9" s="40"/>
      <c r="P9" s="509">
        <f ca="1">V61</f>
        <v>0</v>
      </c>
      <c r="Q9" s="509"/>
      <c r="R9" s="510"/>
      <c r="S9" s="238"/>
      <c r="T9" s="506">
        <f ca="1">-IF(M9&gt;0,0,M9-IF(P9&gt;0,0,P9))</f>
        <v>0</v>
      </c>
      <c r="U9" s="507"/>
      <c r="V9" s="507"/>
    </row>
    <row r="10" spans="1:25" ht="15" customHeight="1">
      <c r="B10" s="26"/>
      <c r="C10" s="26"/>
      <c r="D10" s="26"/>
      <c r="E10" s="26"/>
      <c r="F10" s="26"/>
      <c r="J10" s="237"/>
      <c r="K10" s="203" t="s">
        <v>460</v>
      </c>
      <c r="L10" s="237"/>
      <c r="M10" s="511">
        <f>WACCTSz</f>
        <v>0</v>
      </c>
      <c r="N10" s="512"/>
      <c r="O10" s="40"/>
      <c r="P10" s="511">
        <f>WACCKSz</f>
        <v>0</v>
      </c>
      <c r="Q10" s="512"/>
      <c r="R10" s="512"/>
      <c r="S10" s="238"/>
      <c r="T10" s="347"/>
      <c r="U10" s="347"/>
      <c r="V10" s="347"/>
      <c r="X10" s="37"/>
    </row>
    <row r="11" spans="1:25" ht="16.5" customHeight="1">
      <c r="B11" s="26"/>
      <c r="C11" s="237"/>
      <c r="D11" s="237"/>
      <c r="E11" s="237"/>
      <c r="F11" s="237"/>
      <c r="J11" s="237"/>
      <c r="L11" s="237"/>
      <c r="M11" s="237"/>
      <c r="N11" s="40"/>
      <c r="O11" s="40"/>
      <c r="P11" s="40"/>
      <c r="Q11" s="203"/>
      <c r="R11" s="239"/>
      <c r="S11" s="238"/>
      <c r="T11" s="238"/>
      <c r="U11" s="238"/>
      <c r="V11" s="40"/>
    </row>
    <row r="12" spans="1:25" ht="5.0999999999999996" customHeight="1">
      <c r="A12" s="240"/>
      <c r="B12" s="240"/>
      <c r="C12" s="240"/>
      <c r="D12" s="241"/>
      <c r="E12" s="242"/>
      <c r="F12" s="242"/>
      <c r="G12" s="243"/>
      <c r="H12" s="243"/>
      <c r="I12" s="244"/>
      <c r="J12" s="244"/>
      <c r="K12" s="240"/>
      <c r="L12" s="240"/>
      <c r="M12" s="240"/>
      <c r="N12" s="240"/>
      <c r="O12" s="240"/>
      <c r="P12" s="240"/>
      <c r="Q12" s="240"/>
      <c r="R12" s="240"/>
      <c r="S12" s="240"/>
      <c r="T12" s="240"/>
      <c r="U12" s="240"/>
      <c r="V12" s="240"/>
      <c r="W12" s="89"/>
    </row>
    <row r="13" spans="1:25" ht="4.9000000000000004" customHeight="1">
      <c r="C13"/>
      <c r="D13" s="245"/>
      <c r="E13" s="246"/>
      <c r="F13" s="246"/>
      <c r="G13" s="89"/>
      <c r="H13" s="341"/>
      <c r="I13" s="165"/>
      <c r="J13" s="165"/>
      <c r="W13" s="89"/>
    </row>
    <row r="14" spans="1:25" ht="13.5" customHeight="1">
      <c r="C14"/>
      <c r="D14" s="245"/>
      <c r="E14" s="246"/>
      <c r="F14" s="246"/>
      <c r="G14" s="89"/>
      <c r="H14" s="341"/>
      <c r="I14" s="165"/>
      <c r="J14" s="165"/>
      <c r="V14" s="112" t="s">
        <v>250</v>
      </c>
      <c r="W14" s="89"/>
    </row>
    <row r="15" spans="1:25" ht="4.9000000000000004" customHeight="1">
      <c r="B15" s="26"/>
    </row>
    <row r="16" spans="1:25" s="164" customFormat="1" ht="17.25">
      <c r="B16" s="247"/>
      <c r="C16" s="248"/>
      <c r="D16" s="234"/>
      <c r="E16" s="249" t="s">
        <v>225</v>
      </c>
      <c r="F16" s="234"/>
      <c r="G16" s="250" t="s">
        <v>238</v>
      </c>
      <c r="H16" s="250"/>
      <c r="I16" s="250"/>
      <c r="J16" s="250"/>
      <c r="K16" s="250"/>
      <c r="L16" s="234"/>
      <c r="M16" s="251" t="s">
        <v>226</v>
      </c>
      <c r="N16" s="252"/>
      <c r="O16" s="252"/>
      <c r="P16" s="252"/>
      <c r="R16" s="251" t="s">
        <v>227</v>
      </c>
      <c r="T16" s="253" t="s">
        <v>228</v>
      </c>
      <c r="V16" s="254" t="s">
        <v>229</v>
      </c>
    </row>
    <row r="17" spans="2:23" ht="6" customHeight="1">
      <c r="B17" s="188"/>
      <c r="C17" s="255"/>
      <c r="K17" s="256"/>
      <c r="P17" s="257"/>
      <c r="T17" s="258"/>
      <c r="V17" s="259"/>
    </row>
    <row r="18" spans="2:23" ht="30" customHeight="1">
      <c r="B18" s="188"/>
      <c r="C18" s="260" t="s">
        <v>230</v>
      </c>
      <c r="E18" s="261"/>
      <c r="F18" s="262"/>
      <c r="G18" s="263" t="s">
        <v>235</v>
      </c>
      <c r="H18" s="263" t="s">
        <v>449</v>
      </c>
      <c r="I18" s="263" t="s">
        <v>231</v>
      </c>
      <c r="J18" s="264"/>
      <c r="K18" s="265" t="s">
        <v>232</v>
      </c>
      <c r="L18" s="264"/>
      <c r="M18" s="266" t="s">
        <v>191</v>
      </c>
      <c r="N18" s="266"/>
      <c r="O18" s="267"/>
      <c r="P18" s="268" t="s">
        <v>213</v>
      </c>
      <c r="Q18" s="267"/>
      <c r="R18" s="263" t="s">
        <v>233</v>
      </c>
      <c r="S18" s="267"/>
      <c r="T18" s="269" t="s">
        <v>213</v>
      </c>
      <c r="U18" s="270"/>
      <c r="V18" s="271" t="s">
        <v>234</v>
      </c>
      <c r="W18" s="112"/>
    </row>
    <row r="19" spans="2:23" ht="4.9000000000000004" customHeight="1">
      <c r="C19" s="114"/>
      <c r="E19" s="160"/>
      <c r="F19" s="272"/>
      <c r="G19" s="273"/>
      <c r="H19" s="273"/>
      <c r="I19" s="273"/>
      <c r="J19" s="274"/>
      <c r="K19" s="272"/>
      <c r="L19" s="274"/>
      <c r="M19" s="275"/>
      <c r="N19" s="275"/>
      <c r="O19" s="160"/>
      <c r="P19" s="160"/>
      <c r="Q19" s="160"/>
      <c r="R19" s="273"/>
      <c r="S19" s="160"/>
      <c r="T19" s="272"/>
      <c r="U19" s="112"/>
      <c r="V19" s="276"/>
      <c r="W19" s="112"/>
    </row>
    <row r="20" spans="2:23" ht="17.25">
      <c r="B20" s="234" t="s">
        <v>311</v>
      </c>
      <c r="C20" s="114"/>
      <c r="G20" s="89"/>
      <c r="H20" s="341"/>
      <c r="I20" s="89"/>
      <c r="J20" s="89"/>
      <c r="K20" s="89"/>
      <c r="M20" s="89"/>
      <c r="N20" s="89"/>
      <c r="O20" s="89"/>
      <c r="P20" s="89"/>
      <c r="Q20" s="89"/>
      <c r="R20" s="89"/>
      <c r="S20" s="89"/>
      <c r="T20" s="89"/>
      <c r="V20" s="401">
        <f ca="1">SUM(OFFSET(V22,0,0,'INPUT | Allgemeines'!R102,1))+V57</f>
        <v>0</v>
      </c>
    </row>
    <row r="21" spans="2:23" ht="6" customHeight="1">
      <c r="C21" s="114"/>
      <c r="G21" s="89"/>
      <c r="H21" s="341"/>
      <c r="I21" s="89"/>
      <c r="J21" s="89"/>
      <c r="K21" s="89"/>
      <c r="M21" s="89"/>
      <c r="N21" s="89"/>
      <c r="O21" s="89"/>
      <c r="P21" s="89"/>
      <c r="Q21" s="89"/>
      <c r="T21" s="89"/>
      <c r="V21" s="89"/>
    </row>
    <row r="22" spans="2:23" s="168" customFormat="1" ht="12">
      <c r="B22" s="168">
        <v>1</v>
      </c>
      <c r="C22" s="277">
        <f ca="1">'INPUT | TSz &gt; Kosten'!C14</f>
        <v>2024</v>
      </c>
      <c r="D22" s="278"/>
      <c r="E22" s="279">
        <f>-Nebenrechnungen!F23</f>
        <v>0</v>
      </c>
      <c r="F22" s="278"/>
      <c r="G22" s="279">
        <f ca="1">-Nebenrechnungen!N23</f>
        <v>0</v>
      </c>
      <c r="H22" s="279">
        <f ca="1">-Nebenrechnungen!L23</f>
        <v>0</v>
      </c>
      <c r="I22" s="279">
        <f ca="1">-Nebenrechnungen!Q23</f>
        <v>0</v>
      </c>
      <c r="J22" s="278"/>
      <c r="K22" s="280">
        <f ca="1">SUM(G22:I22)</f>
        <v>0</v>
      </c>
      <c r="L22" s="278"/>
      <c r="M22" s="279">
        <f ca="1">Nebenrechnungen!U23</f>
        <v>0</v>
      </c>
      <c r="N22" s="279"/>
      <c r="O22" s="278"/>
      <c r="P22" s="281">
        <f t="shared" ref="P22:P41" ca="1" si="0">M22+N22</f>
        <v>0</v>
      </c>
      <c r="Q22" s="278"/>
      <c r="R22" s="279">
        <f ca="1">Nebenrechnungen!Y23</f>
        <v>0</v>
      </c>
      <c r="S22" s="278"/>
      <c r="T22" s="282">
        <f ca="1">E22+K22+P22+R22</f>
        <v>0</v>
      </c>
      <c r="U22" s="278"/>
      <c r="V22" s="283">
        <f t="shared" ref="V22:V41" ca="1" si="1">T22/(1+WACCTSz)^($B22-1)</f>
        <v>0</v>
      </c>
    </row>
    <row r="23" spans="2:23" s="168" customFormat="1" ht="12">
      <c r="B23" s="168">
        <v>2</v>
      </c>
      <c r="C23" s="277">
        <f ca="1">'INPUT | TSz &gt; Kosten'!C15</f>
        <v>2025</v>
      </c>
      <c r="D23" s="278"/>
      <c r="E23" s="279">
        <f>-Nebenrechnungen!F24</f>
        <v>0</v>
      </c>
      <c r="F23" s="278"/>
      <c r="G23" s="279">
        <f ca="1">-Nebenrechnungen!N24</f>
        <v>0</v>
      </c>
      <c r="H23" s="279">
        <f ca="1">-Nebenrechnungen!L24</f>
        <v>0</v>
      </c>
      <c r="I23" s="279">
        <f ca="1">-Nebenrechnungen!Q24</f>
        <v>0</v>
      </c>
      <c r="J23" s="278"/>
      <c r="K23" s="280">
        <f t="shared" ref="K23:K41" ca="1" si="2">SUM(G23:I23)</f>
        <v>0</v>
      </c>
      <c r="L23" s="278"/>
      <c r="M23" s="279">
        <f ca="1">Nebenrechnungen!U24</f>
        <v>0</v>
      </c>
      <c r="N23" s="279"/>
      <c r="O23" s="278"/>
      <c r="P23" s="281">
        <f t="shared" ca="1" si="0"/>
        <v>0</v>
      </c>
      <c r="Q23" s="278"/>
      <c r="R23" s="279">
        <f ca="1">Nebenrechnungen!Y24</f>
        <v>0</v>
      </c>
      <c r="S23" s="278"/>
      <c r="T23" s="282">
        <f t="shared" ref="T23:T41" ca="1" si="3">E23+K23+P23+R23</f>
        <v>0</v>
      </c>
      <c r="U23" s="278"/>
      <c r="V23" s="283">
        <f t="shared" ca="1" si="1"/>
        <v>0</v>
      </c>
    </row>
    <row r="24" spans="2:23" s="168" customFormat="1" ht="12">
      <c r="B24" s="168">
        <v>3</v>
      </c>
      <c r="C24" s="277">
        <f ca="1">'INPUT | TSz &gt; Kosten'!C16</f>
        <v>2026</v>
      </c>
      <c r="D24" s="278"/>
      <c r="E24" s="279">
        <f>-Nebenrechnungen!F25</f>
        <v>0</v>
      </c>
      <c r="F24" s="278"/>
      <c r="G24" s="279">
        <f ca="1">-Nebenrechnungen!N25</f>
        <v>0</v>
      </c>
      <c r="H24" s="279">
        <f ca="1">-Nebenrechnungen!L25</f>
        <v>0</v>
      </c>
      <c r="I24" s="279">
        <f ca="1">-Nebenrechnungen!Q25</f>
        <v>0</v>
      </c>
      <c r="J24" s="278"/>
      <c r="K24" s="280">
        <f t="shared" ca="1" si="2"/>
        <v>0</v>
      </c>
      <c r="L24" s="278"/>
      <c r="M24" s="279">
        <f ca="1">Nebenrechnungen!U25</f>
        <v>0</v>
      </c>
      <c r="N24" s="279"/>
      <c r="O24" s="278"/>
      <c r="P24" s="281">
        <f t="shared" ca="1" si="0"/>
        <v>0</v>
      </c>
      <c r="Q24" s="278"/>
      <c r="R24" s="279">
        <f ca="1">Nebenrechnungen!Y25</f>
        <v>0</v>
      </c>
      <c r="S24" s="278"/>
      <c r="T24" s="282">
        <f t="shared" ca="1" si="3"/>
        <v>0</v>
      </c>
      <c r="U24" s="278"/>
      <c r="V24" s="283">
        <f t="shared" ca="1" si="1"/>
        <v>0</v>
      </c>
    </row>
    <row r="25" spans="2:23" s="168" customFormat="1" ht="12">
      <c r="B25" s="168">
        <v>4</v>
      </c>
      <c r="C25" s="277">
        <f ca="1">'INPUT | TSz &gt; Kosten'!C17</f>
        <v>2027</v>
      </c>
      <c r="D25" s="278"/>
      <c r="E25" s="279">
        <f>-Nebenrechnungen!F26</f>
        <v>0</v>
      </c>
      <c r="F25" s="278"/>
      <c r="G25" s="279">
        <f ca="1">-Nebenrechnungen!N26</f>
        <v>0</v>
      </c>
      <c r="H25" s="279">
        <f ca="1">-Nebenrechnungen!L26</f>
        <v>0</v>
      </c>
      <c r="I25" s="279">
        <f ca="1">-Nebenrechnungen!Q26</f>
        <v>0</v>
      </c>
      <c r="J25" s="278"/>
      <c r="K25" s="280">
        <f t="shared" ca="1" si="2"/>
        <v>0</v>
      </c>
      <c r="L25" s="278"/>
      <c r="M25" s="279">
        <f ca="1">Nebenrechnungen!U26</f>
        <v>0</v>
      </c>
      <c r="N25" s="279"/>
      <c r="O25" s="278"/>
      <c r="P25" s="281">
        <f t="shared" ca="1" si="0"/>
        <v>0</v>
      </c>
      <c r="Q25" s="278"/>
      <c r="R25" s="279">
        <f ca="1">Nebenrechnungen!Y26</f>
        <v>0</v>
      </c>
      <c r="S25" s="278"/>
      <c r="T25" s="282">
        <f t="shared" ca="1" si="3"/>
        <v>0</v>
      </c>
      <c r="U25" s="278"/>
      <c r="V25" s="283">
        <f t="shared" ca="1" si="1"/>
        <v>0</v>
      </c>
    </row>
    <row r="26" spans="2:23" s="168" customFormat="1" ht="12">
      <c r="B26" s="168">
        <v>5</v>
      </c>
      <c r="C26" s="277">
        <f ca="1">'INPUT | TSz &gt; Kosten'!C18</f>
        <v>2028</v>
      </c>
      <c r="D26" s="278"/>
      <c r="E26" s="279">
        <f>-Nebenrechnungen!F27</f>
        <v>0</v>
      </c>
      <c r="F26" s="278"/>
      <c r="G26" s="279">
        <f ca="1">-Nebenrechnungen!N27</f>
        <v>0</v>
      </c>
      <c r="H26" s="279">
        <f ca="1">-Nebenrechnungen!L27</f>
        <v>0</v>
      </c>
      <c r="I26" s="279">
        <f ca="1">-Nebenrechnungen!Q27</f>
        <v>0</v>
      </c>
      <c r="J26" s="278"/>
      <c r="K26" s="280">
        <f t="shared" ca="1" si="2"/>
        <v>0</v>
      </c>
      <c r="L26" s="278"/>
      <c r="M26" s="279">
        <f ca="1">Nebenrechnungen!U27</f>
        <v>0</v>
      </c>
      <c r="N26" s="279"/>
      <c r="O26" s="278"/>
      <c r="P26" s="281">
        <f t="shared" ca="1" si="0"/>
        <v>0</v>
      </c>
      <c r="Q26" s="278"/>
      <c r="R26" s="279">
        <f ca="1">Nebenrechnungen!Y27</f>
        <v>0</v>
      </c>
      <c r="S26" s="278"/>
      <c r="T26" s="282">
        <f t="shared" ca="1" si="3"/>
        <v>0</v>
      </c>
      <c r="U26" s="278"/>
      <c r="V26" s="283">
        <f t="shared" ca="1" si="1"/>
        <v>0</v>
      </c>
    </row>
    <row r="27" spans="2:23" s="168" customFormat="1" ht="12">
      <c r="B27" s="168">
        <v>6</v>
      </c>
      <c r="C27" s="277">
        <f ca="1">'INPUT | TSz &gt; Kosten'!C19</f>
        <v>2029</v>
      </c>
      <c r="D27" s="278"/>
      <c r="E27" s="279">
        <f>-Nebenrechnungen!F28</f>
        <v>0</v>
      </c>
      <c r="F27" s="278"/>
      <c r="G27" s="279">
        <f ca="1">-Nebenrechnungen!N28</f>
        <v>0</v>
      </c>
      <c r="H27" s="279">
        <f ca="1">-Nebenrechnungen!L28</f>
        <v>0</v>
      </c>
      <c r="I27" s="279">
        <f ca="1">-Nebenrechnungen!Q28</f>
        <v>0</v>
      </c>
      <c r="J27" s="278"/>
      <c r="K27" s="280">
        <f t="shared" ca="1" si="2"/>
        <v>0</v>
      </c>
      <c r="L27" s="278"/>
      <c r="M27" s="279">
        <f ca="1">Nebenrechnungen!U28</f>
        <v>0</v>
      </c>
      <c r="N27" s="279"/>
      <c r="O27" s="278"/>
      <c r="P27" s="281">
        <f t="shared" ca="1" si="0"/>
        <v>0</v>
      </c>
      <c r="Q27" s="278"/>
      <c r="R27" s="279">
        <f ca="1">Nebenrechnungen!Y28</f>
        <v>0</v>
      </c>
      <c r="S27" s="278"/>
      <c r="T27" s="282">
        <f t="shared" ca="1" si="3"/>
        <v>0</v>
      </c>
      <c r="U27" s="278"/>
      <c r="V27" s="283">
        <f t="shared" ca="1" si="1"/>
        <v>0</v>
      </c>
    </row>
    <row r="28" spans="2:23" s="168" customFormat="1" ht="12">
      <c r="B28" s="168">
        <v>7</v>
      </c>
      <c r="C28" s="277">
        <f ca="1">'INPUT | TSz &gt; Kosten'!C20</f>
        <v>2030</v>
      </c>
      <c r="D28" s="278"/>
      <c r="E28" s="279">
        <f>-Nebenrechnungen!F29</f>
        <v>0</v>
      </c>
      <c r="F28" s="278"/>
      <c r="G28" s="279">
        <f ca="1">-Nebenrechnungen!N29</f>
        <v>0</v>
      </c>
      <c r="H28" s="279">
        <f ca="1">-Nebenrechnungen!L29</f>
        <v>0</v>
      </c>
      <c r="I28" s="279">
        <f ca="1">-Nebenrechnungen!Q29</f>
        <v>0</v>
      </c>
      <c r="J28" s="278"/>
      <c r="K28" s="280">
        <f t="shared" ca="1" si="2"/>
        <v>0</v>
      </c>
      <c r="L28" s="278"/>
      <c r="M28" s="279">
        <f ca="1">Nebenrechnungen!U29</f>
        <v>0</v>
      </c>
      <c r="N28" s="279"/>
      <c r="O28" s="278"/>
      <c r="P28" s="281">
        <f t="shared" ca="1" si="0"/>
        <v>0</v>
      </c>
      <c r="Q28" s="278"/>
      <c r="R28" s="279">
        <f ca="1">Nebenrechnungen!Y29</f>
        <v>0</v>
      </c>
      <c r="S28" s="278"/>
      <c r="T28" s="282">
        <f t="shared" ca="1" si="3"/>
        <v>0</v>
      </c>
      <c r="U28" s="278"/>
      <c r="V28" s="283">
        <f t="shared" ca="1" si="1"/>
        <v>0</v>
      </c>
    </row>
    <row r="29" spans="2:23" s="168" customFormat="1" ht="12">
      <c r="B29" s="168">
        <v>8</v>
      </c>
      <c r="C29" s="277">
        <f ca="1">'INPUT | TSz &gt; Kosten'!C21</f>
        <v>2031</v>
      </c>
      <c r="D29" s="278"/>
      <c r="E29" s="279">
        <f>-Nebenrechnungen!F30</f>
        <v>0</v>
      </c>
      <c r="F29" s="278"/>
      <c r="G29" s="279">
        <f ca="1">-Nebenrechnungen!N30</f>
        <v>0</v>
      </c>
      <c r="H29" s="279">
        <f ca="1">-Nebenrechnungen!L30</f>
        <v>0</v>
      </c>
      <c r="I29" s="279">
        <f ca="1">-Nebenrechnungen!Q30</f>
        <v>0</v>
      </c>
      <c r="J29" s="278"/>
      <c r="K29" s="280">
        <f t="shared" ca="1" si="2"/>
        <v>0</v>
      </c>
      <c r="L29" s="278"/>
      <c r="M29" s="279">
        <f ca="1">Nebenrechnungen!U30</f>
        <v>0</v>
      </c>
      <c r="N29" s="279"/>
      <c r="O29" s="278"/>
      <c r="P29" s="281">
        <f t="shared" ca="1" si="0"/>
        <v>0</v>
      </c>
      <c r="Q29" s="278"/>
      <c r="R29" s="279">
        <f ca="1">Nebenrechnungen!Y30</f>
        <v>0</v>
      </c>
      <c r="S29" s="278"/>
      <c r="T29" s="282">
        <f t="shared" ca="1" si="3"/>
        <v>0</v>
      </c>
      <c r="U29" s="278"/>
      <c r="V29" s="283">
        <f t="shared" ca="1" si="1"/>
        <v>0</v>
      </c>
    </row>
    <row r="30" spans="2:23" s="168" customFormat="1" ht="12">
      <c r="B30" s="168">
        <v>9</v>
      </c>
      <c r="C30" s="277">
        <f ca="1">'INPUT | TSz &gt; Kosten'!C22</f>
        <v>2032</v>
      </c>
      <c r="D30" s="278"/>
      <c r="E30" s="279">
        <f>-Nebenrechnungen!F31</f>
        <v>0</v>
      </c>
      <c r="F30" s="278"/>
      <c r="G30" s="279">
        <f ca="1">-Nebenrechnungen!N31</f>
        <v>0</v>
      </c>
      <c r="H30" s="279">
        <f ca="1">-Nebenrechnungen!L31</f>
        <v>0</v>
      </c>
      <c r="I30" s="279">
        <f ca="1">-Nebenrechnungen!Q31</f>
        <v>0</v>
      </c>
      <c r="J30" s="278"/>
      <c r="K30" s="280">
        <f t="shared" ca="1" si="2"/>
        <v>0</v>
      </c>
      <c r="L30" s="278"/>
      <c r="M30" s="279">
        <f ca="1">Nebenrechnungen!U31</f>
        <v>0</v>
      </c>
      <c r="N30" s="279"/>
      <c r="O30" s="278"/>
      <c r="P30" s="281">
        <f t="shared" ca="1" si="0"/>
        <v>0</v>
      </c>
      <c r="Q30" s="278"/>
      <c r="R30" s="279">
        <f ca="1">Nebenrechnungen!Y31</f>
        <v>0</v>
      </c>
      <c r="S30" s="278"/>
      <c r="T30" s="282">
        <f t="shared" ca="1" si="3"/>
        <v>0</v>
      </c>
      <c r="U30" s="278"/>
      <c r="V30" s="283">
        <f t="shared" ca="1" si="1"/>
        <v>0</v>
      </c>
    </row>
    <row r="31" spans="2:23" s="168" customFormat="1" ht="12">
      <c r="B31" s="168">
        <v>10</v>
      </c>
      <c r="C31" s="277">
        <f ca="1">'INPUT | TSz &gt; Kosten'!C23</f>
        <v>2033</v>
      </c>
      <c r="D31" s="278"/>
      <c r="E31" s="279">
        <f>-Nebenrechnungen!F32</f>
        <v>0</v>
      </c>
      <c r="F31" s="278"/>
      <c r="G31" s="279">
        <f ca="1">-Nebenrechnungen!N32</f>
        <v>0</v>
      </c>
      <c r="H31" s="279">
        <f ca="1">-Nebenrechnungen!L32</f>
        <v>0</v>
      </c>
      <c r="I31" s="279">
        <f ca="1">-Nebenrechnungen!Q32</f>
        <v>0</v>
      </c>
      <c r="J31" s="278"/>
      <c r="K31" s="280">
        <f t="shared" ca="1" si="2"/>
        <v>0</v>
      </c>
      <c r="L31" s="278"/>
      <c r="M31" s="279">
        <f ca="1">Nebenrechnungen!U32</f>
        <v>0</v>
      </c>
      <c r="N31" s="279"/>
      <c r="O31" s="278"/>
      <c r="P31" s="281">
        <f t="shared" ca="1" si="0"/>
        <v>0</v>
      </c>
      <c r="Q31" s="278"/>
      <c r="R31" s="279">
        <f ca="1">Nebenrechnungen!Y32</f>
        <v>0</v>
      </c>
      <c r="S31" s="278"/>
      <c r="T31" s="282">
        <f t="shared" ca="1" si="3"/>
        <v>0</v>
      </c>
      <c r="U31" s="278"/>
      <c r="V31" s="283">
        <f t="shared" ca="1" si="1"/>
        <v>0</v>
      </c>
    </row>
    <row r="32" spans="2:23" s="168" customFormat="1" ht="12">
      <c r="B32" s="168">
        <v>11</v>
      </c>
      <c r="C32" s="277">
        <f ca="1">'INPUT | TSz &gt; Kosten'!C24</f>
        <v>2034</v>
      </c>
      <c r="D32" s="278"/>
      <c r="E32" s="279">
        <f>-Nebenrechnungen!F33</f>
        <v>0</v>
      </c>
      <c r="F32" s="278"/>
      <c r="G32" s="279">
        <f ca="1">-Nebenrechnungen!N33</f>
        <v>0</v>
      </c>
      <c r="H32" s="279">
        <f ca="1">-Nebenrechnungen!L33</f>
        <v>0</v>
      </c>
      <c r="I32" s="279">
        <f ca="1">-Nebenrechnungen!Q33</f>
        <v>0</v>
      </c>
      <c r="J32" s="278"/>
      <c r="K32" s="280">
        <f t="shared" ca="1" si="2"/>
        <v>0</v>
      </c>
      <c r="L32" s="278"/>
      <c r="M32" s="279">
        <f ca="1">Nebenrechnungen!U33</f>
        <v>0</v>
      </c>
      <c r="N32" s="279"/>
      <c r="O32" s="278"/>
      <c r="P32" s="281">
        <f t="shared" ca="1" si="0"/>
        <v>0</v>
      </c>
      <c r="Q32" s="278"/>
      <c r="R32" s="279">
        <f ca="1">Nebenrechnungen!Y33</f>
        <v>0</v>
      </c>
      <c r="S32" s="278"/>
      <c r="T32" s="282">
        <f t="shared" ca="1" si="3"/>
        <v>0</v>
      </c>
      <c r="U32" s="278"/>
      <c r="V32" s="283">
        <f t="shared" ca="1" si="1"/>
        <v>0</v>
      </c>
    </row>
    <row r="33" spans="2:22" s="168" customFormat="1" ht="12">
      <c r="B33" s="168">
        <v>12</v>
      </c>
      <c r="C33" s="277">
        <f ca="1">'INPUT | TSz &gt; Kosten'!C25</f>
        <v>2035</v>
      </c>
      <c r="D33" s="278"/>
      <c r="E33" s="279">
        <f>-Nebenrechnungen!F34</f>
        <v>0</v>
      </c>
      <c r="F33" s="278"/>
      <c r="G33" s="279">
        <f ca="1">-Nebenrechnungen!N34</f>
        <v>0</v>
      </c>
      <c r="H33" s="279">
        <f ca="1">-Nebenrechnungen!L34</f>
        <v>0</v>
      </c>
      <c r="I33" s="279">
        <f ca="1">-Nebenrechnungen!Q34</f>
        <v>0</v>
      </c>
      <c r="J33" s="278"/>
      <c r="K33" s="280">
        <f t="shared" ca="1" si="2"/>
        <v>0</v>
      </c>
      <c r="L33" s="278"/>
      <c r="M33" s="279">
        <f ca="1">Nebenrechnungen!U34</f>
        <v>0</v>
      </c>
      <c r="N33" s="279"/>
      <c r="O33" s="278"/>
      <c r="P33" s="281">
        <f t="shared" ca="1" si="0"/>
        <v>0</v>
      </c>
      <c r="Q33" s="278"/>
      <c r="R33" s="279">
        <f ca="1">Nebenrechnungen!Y34</f>
        <v>0</v>
      </c>
      <c r="S33" s="278"/>
      <c r="T33" s="282">
        <f t="shared" ca="1" si="3"/>
        <v>0</v>
      </c>
      <c r="U33" s="278"/>
      <c r="V33" s="283">
        <f t="shared" ca="1" si="1"/>
        <v>0</v>
      </c>
    </row>
    <row r="34" spans="2:22" s="168" customFormat="1" ht="12">
      <c r="B34" s="168">
        <v>13</v>
      </c>
      <c r="C34" s="277">
        <f ca="1">'INPUT | TSz &gt; Kosten'!C26</f>
        <v>2036</v>
      </c>
      <c r="D34" s="278"/>
      <c r="E34" s="279">
        <f>-Nebenrechnungen!F35</f>
        <v>0</v>
      </c>
      <c r="F34" s="278"/>
      <c r="G34" s="279">
        <f ca="1">-Nebenrechnungen!N35</f>
        <v>0</v>
      </c>
      <c r="H34" s="279">
        <f ca="1">-Nebenrechnungen!L35</f>
        <v>0</v>
      </c>
      <c r="I34" s="279">
        <f ca="1">-Nebenrechnungen!Q35</f>
        <v>0</v>
      </c>
      <c r="J34" s="278"/>
      <c r="K34" s="280">
        <f t="shared" ca="1" si="2"/>
        <v>0</v>
      </c>
      <c r="L34" s="278"/>
      <c r="M34" s="279">
        <f ca="1">Nebenrechnungen!U35</f>
        <v>0</v>
      </c>
      <c r="N34" s="279"/>
      <c r="O34" s="278"/>
      <c r="P34" s="281">
        <f t="shared" ca="1" si="0"/>
        <v>0</v>
      </c>
      <c r="Q34" s="278"/>
      <c r="R34" s="279">
        <f ca="1">Nebenrechnungen!Y35</f>
        <v>0</v>
      </c>
      <c r="S34" s="278"/>
      <c r="T34" s="282">
        <f t="shared" ca="1" si="3"/>
        <v>0</v>
      </c>
      <c r="U34" s="278"/>
      <c r="V34" s="283">
        <f t="shared" ca="1" si="1"/>
        <v>0</v>
      </c>
    </row>
    <row r="35" spans="2:22" s="168" customFormat="1" ht="12">
      <c r="B35" s="168">
        <v>14</v>
      </c>
      <c r="C35" s="277">
        <f ca="1">'INPUT | TSz &gt; Kosten'!C27</f>
        <v>2037</v>
      </c>
      <c r="D35" s="278"/>
      <c r="E35" s="279">
        <f>-Nebenrechnungen!F36</f>
        <v>0</v>
      </c>
      <c r="F35" s="278"/>
      <c r="G35" s="279">
        <f ca="1">-Nebenrechnungen!N36</f>
        <v>0</v>
      </c>
      <c r="H35" s="279">
        <f ca="1">-Nebenrechnungen!L36</f>
        <v>0</v>
      </c>
      <c r="I35" s="279">
        <f ca="1">-Nebenrechnungen!Q36</f>
        <v>0</v>
      </c>
      <c r="J35" s="278"/>
      <c r="K35" s="280">
        <f t="shared" ca="1" si="2"/>
        <v>0</v>
      </c>
      <c r="L35" s="278"/>
      <c r="M35" s="279">
        <f ca="1">Nebenrechnungen!U36</f>
        <v>0</v>
      </c>
      <c r="N35" s="279"/>
      <c r="O35" s="278"/>
      <c r="P35" s="281">
        <f t="shared" ca="1" si="0"/>
        <v>0</v>
      </c>
      <c r="Q35" s="278"/>
      <c r="R35" s="279">
        <f ca="1">Nebenrechnungen!Y36</f>
        <v>0</v>
      </c>
      <c r="S35" s="278"/>
      <c r="T35" s="282">
        <f t="shared" ca="1" si="3"/>
        <v>0</v>
      </c>
      <c r="U35" s="278"/>
      <c r="V35" s="283">
        <f t="shared" ca="1" si="1"/>
        <v>0</v>
      </c>
    </row>
    <row r="36" spans="2:22" s="168" customFormat="1" ht="12">
      <c r="B36" s="168">
        <v>15</v>
      </c>
      <c r="C36" s="277">
        <f ca="1">'INPUT | TSz &gt; Kosten'!C28</f>
        <v>2038</v>
      </c>
      <c r="D36" s="278"/>
      <c r="E36" s="279">
        <f>-Nebenrechnungen!F37</f>
        <v>0</v>
      </c>
      <c r="F36" s="278"/>
      <c r="G36" s="279">
        <f ca="1">-Nebenrechnungen!N37</f>
        <v>0</v>
      </c>
      <c r="H36" s="279">
        <f ca="1">-Nebenrechnungen!L37</f>
        <v>0</v>
      </c>
      <c r="I36" s="279">
        <f ca="1">-Nebenrechnungen!Q37</f>
        <v>0</v>
      </c>
      <c r="J36" s="278"/>
      <c r="K36" s="280">
        <f t="shared" ca="1" si="2"/>
        <v>0</v>
      </c>
      <c r="L36" s="278"/>
      <c r="M36" s="279">
        <f ca="1">Nebenrechnungen!U37</f>
        <v>0</v>
      </c>
      <c r="N36" s="279"/>
      <c r="O36" s="278"/>
      <c r="P36" s="281">
        <f t="shared" ca="1" si="0"/>
        <v>0</v>
      </c>
      <c r="Q36" s="278"/>
      <c r="R36" s="279">
        <f ca="1">Nebenrechnungen!Y37</f>
        <v>0</v>
      </c>
      <c r="S36" s="278"/>
      <c r="T36" s="282">
        <f t="shared" ca="1" si="3"/>
        <v>0</v>
      </c>
      <c r="U36" s="278"/>
      <c r="V36" s="283">
        <f t="shared" ca="1" si="1"/>
        <v>0</v>
      </c>
    </row>
    <row r="37" spans="2:22" s="168" customFormat="1" ht="12">
      <c r="B37" s="168">
        <v>16</v>
      </c>
      <c r="C37" s="277">
        <f ca="1">'INPUT | TSz &gt; Kosten'!C29</f>
        <v>2039</v>
      </c>
      <c r="D37" s="278"/>
      <c r="E37" s="279">
        <f>-Nebenrechnungen!F38</f>
        <v>0</v>
      </c>
      <c r="F37" s="278"/>
      <c r="G37" s="279">
        <f ca="1">-Nebenrechnungen!N38</f>
        <v>0</v>
      </c>
      <c r="H37" s="279">
        <f ca="1">-Nebenrechnungen!L38</f>
        <v>0</v>
      </c>
      <c r="I37" s="279">
        <f ca="1">-Nebenrechnungen!Q38</f>
        <v>0</v>
      </c>
      <c r="J37" s="278"/>
      <c r="K37" s="280">
        <f t="shared" ca="1" si="2"/>
        <v>0</v>
      </c>
      <c r="L37" s="278"/>
      <c r="M37" s="279">
        <f ca="1">Nebenrechnungen!U38</f>
        <v>0</v>
      </c>
      <c r="N37" s="279"/>
      <c r="O37" s="278"/>
      <c r="P37" s="281">
        <f t="shared" ca="1" si="0"/>
        <v>0</v>
      </c>
      <c r="Q37" s="278"/>
      <c r="R37" s="279">
        <f ca="1">Nebenrechnungen!Y38</f>
        <v>0</v>
      </c>
      <c r="S37" s="278"/>
      <c r="T37" s="282">
        <f t="shared" ca="1" si="3"/>
        <v>0</v>
      </c>
      <c r="U37" s="278"/>
      <c r="V37" s="283">
        <f t="shared" ca="1" si="1"/>
        <v>0</v>
      </c>
    </row>
    <row r="38" spans="2:22" s="168" customFormat="1" ht="12">
      <c r="B38" s="168">
        <v>17</v>
      </c>
      <c r="C38" s="277">
        <f ca="1">'INPUT | TSz &gt; Kosten'!C30</f>
        <v>2040</v>
      </c>
      <c r="D38" s="278"/>
      <c r="E38" s="279">
        <f>-Nebenrechnungen!F39</f>
        <v>0</v>
      </c>
      <c r="F38" s="278"/>
      <c r="G38" s="279">
        <f ca="1">-Nebenrechnungen!N39</f>
        <v>0</v>
      </c>
      <c r="H38" s="279">
        <f ca="1">-Nebenrechnungen!L39</f>
        <v>0</v>
      </c>
      <c r="I38" s="279">
        <f ca="1">-Nebenrechnungen!Q39</f>
        <v>0</v>
      </c>
      <c r="J38" s="278"/>
      <c r="K38" s="280">
        <f t="shared" ca="1" si="2"/>
        <v>0</v>
      </c>
      <c r="L38" s="278"/>
      <c r="M38" s="279">
        <f ca="1">Nebenrechnungen!U39</f>
        <v>0</v>
      </c>
      <c r="N38" s="279"/>
      <c r="O38" s="278"/>
      <c r="P38" s="281">
        <f t="shared" ca="1" si="0"/>
        <v>0</v>
      </c>
      <c r="Q38" s="278"/>
      <c r="R38" s="279">
        <f ca="1">Nebenrechnungen!Y39</f>
        <v>0</v>
      </c>
      <c r="S38" s="278"/>
      <c r="T38" s="282">
        <f t="shared" ca="1" si="3"/>
        <v>0</v>
      </c>
      <c r="U38" s="278"/>
      <c r="V38" s="283">
        <f t="shared" ca="1" si="1"/>
        <v>0</v>
      </c>
    </row>
    <row r="39" spans="2:22" s="168" customFormat="1" ht="12">
      <c r="B39" s="168">
        <v>18</v>
      </c>
      <c r="C39" s="277">
        <f ca="1">'INPUT | TSz &gt; Kosten'!C31</f>
        <v>2041</v>
      </c>
      <c r="D39" s="278"/>
      <c r="E39" s="279">
        <f>-Nebenrechnungen!F40</f>
        <v>0</v>
      </c>
      <c r="F39" s="278"/>
      <c r="G39" s="279">
        <f ca="1">-Nebenrechnungen!N40</f>
        <v>0</v>
      </c>
      <c r="H39" s="279">
        <f ca="1">-Nebenrechnungen!L40</f>
        <v>0</v>
      </c>
      <c r="I39" s="279">
        <f ca="1">-Nebenrechnungen!Q40</f>
        <v>0</v>
      </c>
      <c r="J39" s="278"/>
      <c r="K39" s="280">
        <f t="shared" ca="1" si="2"/>
        <v>0</v>
      </c>
      <c r="L39" s="278"/>
      <c r="M39" s="279">
        <f ca="1">Nebenrechnungen!U40</f>
        <v>0</v>
      </c>
      <c r="N39" s="279"/>
      <c r="O39" s="278"/>
      <c r="P39" s="281">
        <f t="shared" ca="1" si="0"/>
        <v>0</v>
      </c>
      <c r="Q39" s="278"/>
      <c r="R39" s="279">
        <f ca="1">Nebenrechnungen!Y40</f>
        <v>0</v>
      </c>
      <c r="S39" s="278"/>
      <c r="T39" s="282">
        <f t="shared" ca="1" si="3"/>
        <v>0</v>
      </c>
      <c r="U39" s="278"/>
      <c r="V39" s="283">
        <f t="shared" ca="1" si="1"/>
        <v>0</v>
      </c>
    </row>
    <row r="40" spans="2:22" s="168" customFormat="1" ht="12">
      <c r="B40" s="168">
        <v>19</v>
      </c>
      <c r="C40" s="277">
        <f ca="1">'INPUT | TSz &gt; Kosten'!C32</f>
        <v>2042</v>
      </c>
      <c r="D40" s="278"/>
      <c r="E40" s="279">
        <f>-Nebenrechnungen!F41</f>
        <v>0</v>
      </c>
      <c r="F40" s="278"/>
      <c r="G40" s="279">
        <f ca="1">-Nebenrechnungen!N41</f>
        <v>0</v>
      </c>
      <c r="H40" s="279">
        <f ca="1">-Nebenrechnungen!L41</f>
        <v>0</v>
      </c>
      <c r="I40" s="279">
        <f ca="1">-Nebenrechnungen!Q41</f>
        <v>0</v>
      </c>
      <c r="J40" s="278"/>
      <c r="K40" s="280">
        <f t="shared" ca="1" si="2"/>
        <v>0</v>
      </c>
      <c r="L40" s="278"/>
      <c r="M40" s="279">
        <f ca="1">Nebenrechnungen!U41</f>
        <v>0</v>
      </c>
      <c r="N40" s="279"/>
      <c r="O40" s="278"/>
      <c r="P40" s="281">
        <f t="shared" ca="1" si="0"/>
        <v>0</v>
      </c>
      <c r="Q40" s="278"/>
      <c r="R40" s="279">
        <f ca="1">Nebenrechnungen!Y41</f>
        <v>0</v>
      </c>
      <c r="S40" s="278"/>
      <c r="T40" s="282">
        <f t="shared" ca="1" si="3"/>
        <v>0</v>
      </c>
      <c r="U40" s="278"/>
      <c r="V40" s="283">
        <f t="shared" ca="1" si="1"/>
        <v>0</v>
      </c>
    </row>
    <row r="41" spans="2:22" s="168" customFormat="1" ht="12">
      <c r="B41" s="168">
        <v>20</v>
      </c>
      <c r="C41" s="277">
        <f ca="1">'INPUT | TSz &gt; Kosten'!C33</f>
        <v>2043</v>
      </c>
      <c r="D41" s="278"/>
      <c r="E41" s="279">
        <f>-Nebenrechnungen!F42</f>
        <v>0</v>
      </c>
      <c r="F41" s="278"/>
      <c r="G41" s="279">
        <f ca="1">-Nebenrechnungen!N42</f>
        <v>0</v>
      </c>
      <c r="H41" s="279">
        <f ca="1">-Nebenrechnungen!L42</f>
        <v>0</v>
      </c>
      <c r="I41" s="279">
        <f ca="1">-Nebenrechnungen!Q42</f>
        <v>0</v>
      </c>
      <c r="J41" s="278"/>
      <c r="K41" s="280">
        <f t="shared" ca="1" si="2"/>
        <v>0</v>
      </c>
      <c r="L41" s="278"/>
      <c r="M41" s="279">
        <f ca="1">Nebenrechnungen!U42</f>
        <v>0</v>
      </c>
      <c r="N41" s="279"/>
      <c r="O41" s="278"/>
      <c r="P41" s="281">
        <f t="shared" ca="1" si="0"/>
        <v>0</v>
      </c>
      <c r="Q41" s="278"/>
      <c r="R41" s="279">
        <f ca="1">Nebenrechnungen!Y42</f>
        <v>0</v>
      </c>
      <c r="S41" s="278"/>
      <c r="T41" s="282">
        <f t="shared" ca="1" si="3"/>
        <v>0</v>
      </c>
      <c r="U41" s="278"/>
      <c r="V41" s="283">
        <f t="shared" ca="1" si="1"/>
        <v>0</v>
      </c>
    </row>
    <row r="42" spans="2:22" s="168" customFormat="1" ht="12">
      <c r="B42" s="168">
        <v>21</v>
      </c>
      <c r="C42" s="277">
        <f ca="1">'INPUT | TSz &gt; Kosten'!C34</f>
        <v>2044</v>
      </c>
      <c r="D42" s="278"/>
      <c r="E42" s="279">
        <f>-Nebenrechnungen!F43</f>
        <v>0</v>
      </c>
      <c r="F42" s="278"/>
      <c r="G42" s="279">
        <f ca="1">-Nebenrechnungen!N43</f>
        <v>0</v>
      </c>
      <c r="H42" s="279">
        <f ca="1">-Nebenrechnungen!L43</f>
        <v>0</v>
      </c>
      <c r="I42" s="279">
        <f ca="1">-Nebenrechnungen!Q43</f>
        <v>0</v>
      </c>
      <c r="J42" s="278"/>
      <c r="K42" s="280">
        <f t="shared" ref="K42:K45" ca="1" si="4">SUM(G42:I42)</f>
        <v>0</v>
      </c>
      <c r="L42" s="278"/>
      <c r="M42" s="279">
        <f ca="1">Nebenrechnungen!U43</f>
        <v>0</v>
      </c>
      <c r="N42" s="279"/>
      <c r="O42" s="278"/>
      <c r="P42" s="281">
        <f t="shared" ref="P42:P45" ca="1" si="5">M42+N42</f>
        <v>0</v>
      </c>
      <c r="Q42" s="278"/>
      <c r="R42" s="279">
        <f ca="1">Nebenrechnungen!Y43</f>
        <v>0</v>
      </c>
      <c r="S42" s="278"/>
      <c r="T42" s="282">
        <f t="shared" ref="T42:T45" ca="1" si="6">E42+K42+P42+R42</f>
        <v>0</v>
      </c>
      <c r="U42" s="278"/>
      <c r="V42" s="283">
        <f t="shared" ref="V42:V45" ca="1" si="7">T42/(1+WACCTSz)^($B42-1)</f>
        <v>0</v>
      </c>
    </row>
    <row r="43" spans="2:22" s="168" customFormat="1" ht="12">
      <c r="B43" s="168">
        <v>22</v>
      </c>
      <c r="C43" s="277">
        <f ca="1">'INPUT | TSz &gt; Kosten'!C35</f>
        <v>2045</v>
      </c>
      <c r="D43" s="278"/>
      <c r="E43" s="279">
        <f>-Nebenrechnungen!F44</f>
        <v>0</v>
      </c>
      <c r="F43" s="278"/>
      <c r="G43" s="279">
        <f ca="1">-Nebenrechnungen!N44</f>
        <v>0</v>
      </c>
      <c r="H43" s="279">
        <f ca="1">-Nebenrechnungen!L44</f>
        <v>0</v>
      </c>
      <c r="I43" s="279">
        <f ca="1">-Nebenrechnungen!Q44</f>
        <v>0</v>
      </c>
      <c r="J43" s="278"/>
      <c r="K43" s="280">
        <f t="shared" ca="1" si="4"/>
        <v>0</v>
      </c>
      <c r="L43" s="278"/>
      <c r="M43" s="279">
        <f ca="1">Nebenrechnungen!U44</f>
        <v>0</v>
      </c>
      <c r="N43" s="279"/>
      <c r="O43" s="278"/>
      <c r="P43" s="281">
        <f t="shared" ca="1" si="5"/>
        <v>0</v>
      </c>
      <c r="Q43" s="278"/>
      <c r="R43" s="279">
        <f ca="1">Nebenrechnungen!Y44</f>
        <v>0</v>
      </c>
      <c r="S43" s="278"/>
      <c r="T43" s="282">
        <f t="shared" ca="1" si="6"/>
        <v>0</v>
      </c>
      <c r="U43" s="278"/>
      <c r="V43" s="283">
        <f t="shared" ca="1" si="7"/>
        <v>0</v>
      </c>
    </row>
    <row r="44" spans="2:22" s="168" customFormat="1" ht="12">
      <c r="B44" s="168">
        <v>23</v>
      </c>
      <c r="C44" s="277">
        <f ca="1">'INPUT | TSz &gt; Kosten'!C36</f>
        <v>2046</v>
      </c>
      <c r="D44" s="278"/>
      <c r="E44" s="279">
        <f>-Nebenrechnungen!F45</f>
        <v>0</v>
      </c>
      <c r="F44" s="278"/>
      <c r="G44" s="279">
        <f ca="1">-Nebenrechnungen!N45</f>
        <v>0</v>
      </c>
      <c r="H44" s="279">
        <f ca="1">-Nebenrechnungen!L45</f>
        <v>0</v>
      </c>
      <c r="I44" s="279">
        <f ca="1">-Nebenrechnungen!Q45</f>
        <v>0</v>
      </c>
      <c r="J44" s="278"/>
      <c r="K44" s="280">
        <f t="shared" ca="1" si="4"/>
        <v>0</v>
      </c>
      <c r="L44" s="278"/>
      <c r="M44" s="279">
        <f ca="1">Nebenrechnungen!U45</f>
        <v>0</v>
      </c>
      <c r="N44" s="279"/>
      <c r="O44" s="278"/>
      <c r="P44" s="281">
        <f t="shared" ca="1" si="5"/>
        <v>0</v>
      </c>
      <c r="Q44" s="278"/>
      <c r="R44" s="279">
        <f ca="1">Nebenrechnungen!Y45</f>
        <v>0</v>
      </c>
      <c r="S44" s="278"/>
      <c r="T44" s="282">
        <f t="shared" ca="1" si="6"/>
        <v>0</v>
      </c>
      <c r="U44" s="278"/>
      <c r="V44" s="283">
        <f t="shared" ca="1" si="7"/>
        <v>0</v>
      </c>
    </row>
    <row r="45" spans="2:22" s="168" customFormat="1" ht="12">
      <c r="B45" s="168">
        <v>24</v>
      </c>
      <c r="C45" s="277">
        <f ca="1">'INPUT | TSz &gt; Kosten'!C37</f>
        <v>2047</v>
      </c>
      <c r="D45" s="278"/>
      <c r="E45" s="279">
        <f>-Nebenrechnungen!F46</f>
        <v>0</v>
      </c>
      <c r="F45" s="278"/>
      <c r="G45" s="279">
        <f ca="1">-Nebenrechnungen!N46</f>
        <v>0</v>
      </c>
      <c r="H45" s="279">
        <f ca="1">-Nebenrechnungen!L46</f>
        <v>0</v>
      </c>
      <c r="I45" s="279">
        <f ca="1">-Nebenrechnungen!Q46</f>
        <v>0</v>
      </c>
      <c r="J45" s="278"/>
      <c r="K45" s="280">
        <f t="shared" ca="1" si="4"/>
        <v>0</v>
      </c>
      <c r="L45" s="278"/>
      <c r="M45" s="279">
        <f ca="1">Nebenrechnungen!U46</f>
        <v>0</v>
      </c>
      <c r="N45" s="279"/>
      <c r="O45" s="278"/>
      <c r="P45" s="281">
        <f t="shared" ca="1" si="5"/>
        <v>0</v>
      </c>
      <c r="Q45" s="278"/>
      <c r="R45" s="279">
        <f ca="1">Nebenrechnungen!Y46</f>
        <v>0</v>
      </c>
      <c r="S45" s="278"/>
      <c r="T45" s="282">
        <f t="shared" ca="1" si="6"/>
        <v>0</v>
      </c>
      <c r="U45" s="278"/>
      <c r="V45" s="283">
        <f t="shared" ca="1" si="7"/>
        <v>0</v>
      </c>
    </row>
    <row r="46" spans="2:22" s="168" customFormat="1" ht="12">
      <c r="B46" s="168">
        <v>25</v>
      </c>
      <c r="C46" s="277">
        <f ca="1">'INPUT | TSz &gt; Kosten'!C38</f>
        <v>2048</v>
      </c>
      <c r="D46" s="278"/>
      <c r="E46" s="279">
        <f>-Nebenrechnungen!F47</f>
        <v>0</v>
      </c>
      <c r="F46" s="278"/>
      <c r="G46" s="279">
        <f ca="1">-Nebenrechnungen!N47</f>
        <v>0</v>
      </c>
      <c r="H46" s="279">
        <f ca="1">-Nebenrechnungen!L47</f>
        <v>0</v>
      </c>
      <c r="I46" s="279">
        <f ca="1">-Nebenrechnungen!Q47</f>
        <v>0</v>
      </c>
      <c r="J46" s="278"/>
      <c r="K46" s="280">
        <f t="shared" ref="K46:K55" ca="1" si="8">SUM(G46:I46)</f>
        <v>0</v>
      </c>
      <c r="L46" s="278"/>
      <c r="M46" s="279">
        <f ca="1">Nebenrechnungen!U47</f>
        <v>0</v>
      </c>
      <c r="N46" s="279"/>
      <c r="O46" s="278"/>
      <c r="P46" s="281">
        <f t="shared" ref="P46:P55" ca="1" si="9">M46+N46</f>
        <v>0</v>
      </c>
      <c r="Q46" s="278"/>
      <c r="R46" s="279">
        <f ca="1">Nebenrechnungen!Y47</f>
        <v>0</v>
      </c>
      <c r="S46" s="278"/>
      <c r="T46" s="282">
        <f t="shared" ref="T46:T55" ca="1" si="10">E46+K46+P46+R46</f>
        <v>0</v>
      </c>
      <c r="U46" s="278"/>
      <c r="V46" s="283">
        <f t="shared" ref="V46:V55" ca="1" si="11">T46/(1+WACCTSz)^($B46-1)</f>
        <v>0</v>
      </c>
    </row>
    <row r="47" spans="2:22" s="168" customFormat="1" ht="12">
      <c r="B47" s="168">
        <v>26</v>
      </c>
      <c r="C47" s="277">
        <f ca="1">'INPUT | TSz &gt; Kosten'!C39</f>
        <v>2049</v>
      </c>
      <c r="D47" s="278"/>
      <c r="E47" s="279">
        <f>-Nebenrechnungen!F48</f>
        <v>0</v>
      </c>
      <c r="F47" s="278"/>
      <c r="G47" s="279">
        <f ca="1">-Nebenrechnungen!N48</f>
        <v>0</v>
      </c>
      <c r="H47" s="279">
        <f ca="1">-Nebenrechnungen!L48</f>
        <v>0</v>
      </c>
      <c r="I47" s="279">
        <f ca="1">-Nebenrechnungen!Q48</f>
        <v>0</v>
      </c>
      <c r="J47" s="278"/>
      <c r="K47" s="280">
        <f t="shared" ca="1" si="8"/>
        <v>0</v>
      </c>
      <c r="L47" s="278"/>
      <c r="M47" s="279">
        <f ca="1">Nebenrechnungen!U48</f>
        <v>0</v>
      </c>
      <c r="N47" s="279"/>
      <c r="O47" s="278"/>
      <c r="P47" s="281">
        <f t="shared" ca="1" si="9"/>
        <v>0</v>
      </c>
      <c r="Q47" s="278"/>
      <c r="R47" s="279">
        <f ca="1">Nebenrechnungen!Y48</f>
        <v>0</v>
      </c>
      <c r="S47" s="278"/>
      <c r="T47" s="282">
        <f t="shared" ca="1" si="10"/>
        <v>0</v>
      </c>
      <c r="U47" s="278"/>
      <c r="V47" s="283">
        <f t="shared" ca="1" si="11"/>
        <v>0</v>
      </c>
    </row>
    <row r="48" spans="2:22" s="168" customFormat="1" ht="12">
      <c r="B48" s="168">
        <v>27</v>
      </c>
      <c r="C48" s="277">
        <f ca="1">'INPUT | TSz &gt; Kosten'!C40</f>
        <v>2050</v>
      </c>
      <c r="D48" s="278"/>
      <c r="E48" s="279">
        <f>-Nebenrechnungen!F49</f>
        <v>0</v>
      </c>
      <c r="F48" s="278"/>
      <c r="G48" s="279">
        <f ca="1">-Nebenrechnungen!N49</f>
        <v>0</v>
      </c>
      <c r="H48" s="279">
        <f ca="1">-Nebenrechnungen!L49</f>
        <v>0</v>
      </c>
      <c r="I48" s="279">
        <f ca="1">-Nebenrechnungen!Q49</f>
        <v>0</v>
      </c>
      <c r="J48" s="278"/>
      <c r="K48" s="280">
        <f t="shared" ca="1" si="8"/>
        <v>0</v>
      </c>
      <c r="L48" s="278"/>
      <c r="M48" s="279">
        <f ca="1">Nebenrechnungen!U49</f>
        <v>0</v>
      </c>
      <c r="N48" s="279"/>
      <c r="O48" s="278"/>
      <c r="P48" s="281">
        <f t="shared" ca="1" si="9"/>
        <v>0</v>
      </c>
      <c r="Q48" s="278"/>
      <c r="R48" s="279">
        <f ca="1">Nebenrechnungen!Y49</f>
        <v>0</v>
      </c>
      <c r="S48" s="278"/>
      <c r="T48" s="282">
        <f t="shared" ca="1" si="10"/>
        <v>0</v>
      </c>
      <c r="U48" s="278"/>
      <c r="V48" s="283">
        <f t="shared" ca="1" si="11"/>
        <v>0</v>
      </c>
    </row>
    <row r="49" spans="1:23" s="168" customFormat="1" ht="12">
      <c r="B49" s="168">
        <v>28</v>
      </c>
      <c r="C49" s="277">
        <f ca="1">'INPUT | TSz &gt; Kosten'!C41</f>
        <v>2051</v>
      </c>
      <c r="D49" s="278"/>
      <c r="E49" s="279">
        <f>-Nebenrechnungen!F50</f>
        <v>0</v>
      </c>
      <c r="F49" s="278"/>
      <c r="G49" s="279">
        <f ca="1">-Nebenrechnungen!N50</f>
        <v>0</v>
      </c>
      <c r="H49" s="279">
        <f ca="1">-Nebenrechnungen!L50</f>
        <v>0</v>
      </c>
      <c r="I49" s="279">
        <f ca="1">-Nebenrechnungen!Q50</f>
        <v>0</v>
      </c>
      <c r="J49" s="278"/>
      <c r="K49" s="280">
        <f t="shared" ca="1" si="8"/>
        <v>0</v>
      </c>
      <c r="L49" s="278"/>
      <c r="M49" s="279">
        <f ca="1">Nebenrechnungen!U50</f>
        <v>0</v>
      </c>
      <c r="N49" s="279"/>
      <c r="O49" s="278"/>
      <c r="P49" s="281">
        <f t="shared" ca="1" si="9"/>
        <v>0</v>
      </c>
      <c r="Q49" s="278"/>
      <c r="R49" s="279">
        <f ca="1">Nebenrechnungen!Y50</f>
        <v>0</v>
      </c>
      <c r="S49" s="278"/>
      <c r="T49" s="282">
        <f t="shared" ca="1" si="10"/>
        <v>0</v>
      </c>
      <c r="U49" s="278"/>
      <c r="V49" s="283">
        <f t="shared" ca="1" si="11"/>
        <v>0</v>
      </c>
    </row>
    <row r="50" spans="1:23" s="168" customFormat="1" ht="12">
      <c r="B50" s="168">
        <v>29</v>
      </c>
      <c r="C50" s="277">
        <f ca="1">'INPUT | TSz &gt; Kosten'!C42</f>
        <v>2052</v>
      </c>
      <c r="D50" s="278"/>
      <c r="E50" s="279">
        <f>-Nebenrechnungen!F51</f>
        <v>0</v>
      </c>
      <c r="F50" s="278"/>
      <c r="G50" s="279">
        <f ca="1">-Nebenrechnungen!N51</f>
        <v>0</v>
      </c>
      <c r="H50" s="279">
        <f ca="1">-Nebenrechnungen!L51</f>
        <v>0</v>
      </c>
      <c r="I50" s="279">
        <f ca="1">-Nebenrechnungen!Q51</f>
        <v>0</v>
      </c>
      <c r="J50" s="278"/>
      <c r="K50" s="280">
        <f t="shared" ca="1" si="8"/>
        <v>0</v>
      </c>
      <c r="L50" s="278"/>
      <c r="M50" s="279">
        <f ca="1">Nebenrechnungen!U51</f>
        <v>0</v>
      </c>
      <c r="N50" s="279"/>
      <c r="O50" s="278"/>
      <c r="P50" s="281">
        <f t="shared" ca="1" si="9"/>
        <v>0</v>
      </c>
      <c r="Q50" s="278"/>
      <c r="R50" s="279">
        <f ca="1">Nebenrechnungen!Y51</f>
        <v>0</v>
      </c>
      <c r="S50" s="278"/>
      <c r="T50" s="282">
        <f t="shared" ca="1" si="10"/>
        <v>0</v>
      </c>
      <c r="U50" s="278"/>
      <c r="V50" s="283">
        <f t="shared" ca="1" si="11"/>
        <v>0</v>
      </c>
    </row>
    <row r="51" spans="1:23" s="168" customFormat="1" ht="12">
      <c r="B51" s="168">
        <v>30</v>
      </c>
      <c r="C51" s="277">
        <f ca="1">'INPUT | TSz &gt; Kosten'!C43</f>
        <v>2053</v>
      </c>
      <c r="D51" s="278"/>
      <c r="E51" s="279">
        <f>-Nebenrechnungen!F52</f>
        <v>0</v>
      </c>
      <c r="F51" s="278"/>
      <c r="G51" s="279">
        <f ca="1">-Nebenrechnungen!N52</f>
        <v>0</v>
      </c>
      <c r="H51" s="279">
        <f ca="1">-Nebenrechnungen!L52</f>
        <v>0</v>
      </c>
      <c r="I51" s="279">
        <f ca="1">-Nebenrechnungen!Q52</f>
        <v>0</v>
      </c>
      <c r="J51" s="278"/>
      <c r="K51" s="280">
        <f t="shared" ca="1" si="8"/>
        <v>0</v>
      </c>
      <c r="L51" s="278"/>
      <c r="M51" s="279">
        <f ca="1">Nebenrechnungen!U52</f>
        <v>0</v>
      </c>
      <c r="N51" s="279"/>
      <c r="O51" s="278"/>
      <c r="P51" s="281">
        <f t="shared" ca="1" si="9"/>
        <v>0</v>
      </c>
      <c r="Q51" s="278"/>
      <c r="R51" s="279">
        <f ca="1">Nebenrechnungen!Y52</f>
        <v>0</v>
      </c>
      <c r="S51" s="278"/>
      <c r="T51" s="282">
        <f t="shared" ca="1" si="10"/>
        <v>0</v>
      </c>
      <c r="U51" s="278"/>
      <c r="V51" s="283">
        <f t="shared" ca="1" si="11"/>
        <v>0</v>
      </c>
    </row>
    <row r="52" spans="1:23" s="168" customFormat="1" ht="12">
      <c r="B52" s="168">
        <v>31</v>
      </c>
      <c r="C52" s="277" t="str">
        <f ca="1">'INPUT | TSz &gt; Kosten'!C44</f>
        <v/>
      </c>
      <c r="D52" s="278"/>
      <c r="E52" s="279">
        <f>-Nebenrechnungen!F53</f>
        <v>0</v>
      </c>
      <c r="F52" s="278"/>
      <c r="G52" s="279">
        <f ca="1">-Nebenrechnungen!N53</f>
        <v>0</v>
      </c>
      <c r="H52" s="279">
        <f ca="1">-Nebenrechnungen!L53</f>
        <v>0</v>
      </c>
      <c r="I52" s="279">
        <f ca="1">-Nebenrechnungen!Q53</f>
        <v>0</v>
      </c>
      <c r="J52" s="278"/>
      <c r="K52" s="280">
        <f t="shared" ca="1" si="8"/>
        <v>0</v>
      </c>
      <c r="L52" s="278"/>
      <c r="M52" s="279">
        <f ca="1">Nebenrechnungen!U53</f>
        <v>0</v>
      </c>
      <c r="N52" s="279"/>
      <c r="O52" s="278"/>
      <c r="P52" s="281">
        <f t="shared" ca="1" si="9"/>
        <v>0</v>
      </c>
      <c r="Q52" s="278"/>
      <c r="R52" s="279">
        <f ca="1">Nebenrechnungen!Y53</f>
        <v>0</v>
      </c>
      <c r="S52" s="278"/>
      <c r="T52" s="282">
        <f t="shared" ca="1" si="10"/>
        <v>0</v>
      </c>
      <c r="U52" s="278"/>
      <c r="V52" s="283">
        <f t="shared" ca="1" si="11"/>
        <v>0</v>
      </c>
    </row>
    <row r="53" spans="1:23" s="168" customFormat="1" ht="12">
      <c r="B53" s="168">
        <v>32</v>
      </c>
      <c r="C53" s="277" t="str">
        <f ca="1">'INPUT | TSz &gt; Kosten'!C45</f>
        <v/>
      </c>
      <c r="D53" s="278"/>
      <c r="E53" s="279">
        <f>-Nebenrechnungen!F54</f>
        <v>0</v>
      </c>
      <c r="F53" s="278"/>
      <c r="G53" s="279">
        <f ca="1">-Nebenrechnungen!N54</f>
        <v>0</v>
      </c>
      <c r="H53" s="279">
        <f ca="1">-Nebenrechnungen!L54</f>
        <v>0</v>
      </c>
      <c r="I53" s="279">
        <f ca="1">-Nebenrechnungen!Q54</f>
        <v>0</v>
      </c>
      <c r="J53" s="278"/>
      <c r="K53" s="280">
        <f t="shared" ca="1" si="8"/>
        <v>0</v>
      </c>
      <c r="L53" s="278"/>
      <c r="M53" s="279">
        <f ca="1">Nebenrechnungen!U54</f>
        <v>0</v>
      </c>
      <c r="N53" s="279"/>
      <c r="O53" s="278"/>
      <c r="P53" s="281">
        <f t="shared" ca="1" si="9"/>
        <v>0</v>
      </c>
      <c r="Q53" s="278"/>
      <c r="R53" s="279">
        <f ca="1">Nebenrechnungen!Y54</f>
        <v>0</v>
      </c>
      <c r="S53" s="278"/>
      <c r="T53" s="282">
        <f t="shared" ca="1" si="10"/>
        <v>0</v>
      </c>
      <c r="U53" s="278"/>
      <c r="V53" s="283">
        <f t="shared" ca="1" si="11"/>
        <v>0</v>
      </c>
    </row>
    <row r="54" spans="1:23" s="168" customFormat="1" ht="12">
      <c r="B54" s="168">
        <v>33</v>
      </c>
      <c r="C54" s="277" t="str">
        <f ca="1">'INPUT | TSz &gt; Kosten'!C46</f>
        <v/>
      </c>
      <c r="D54" s="278"/>
      <c r="E54" s="279">
        <f>-Nebenrechnungen!F55</f>
        <v>0</v>
      </c>
      <c r="F54" s="278"/>
      <c r="G54" s="279">
        <f ca="1">-Nebenrechnungen!N55</f>
        <v>0</v>
      </c>
      <c r="H54" s="279">
        <f ca="1">-Nebenrechnungen!L55</f>
        <v>0</v>
      </c>
      <c r="I54" s="279">
        <f ca="1">-Nebenrechnungen!Q55</f>
        <v>0</v>
      </c>
      <c r="J54" s="278"/>
      <c r="K54" s="280">
        <f t="shared" ca="1" si="8"/>
        <v>0</v>
      </c>
      <c r="L54" s="278"/>
      <c r="M54" s="279">
        <f ca="1">Nebenrechnungen!U55</f>
        <v>0</v>
      </c>
      <c r="N54" s="279"/>
      <c r="O54" s="278"/>
      <c r="P54" s="281">
        <f t="shared" ca="1" si="9"/>
        <v>0</v>
      </c>
      <c r="Q54" s="278"/>
      <c r="R54" s="279">
        <f ca="1">Nebenrechnungen!Y55</f>
        <v>0</v>
      </c>
      <c r="S54" s="278"/>
      <c r="T54" s="282">
        <f t="shared" ca="1" si="10"/>
        <v>0</v>
      </c>
      <c r="U54" s="278"/>
      <c r="V54" s="283">
        <f t="shared" ca="1" si="11"/>
        <v>0</v>
      </c>
    </row>
    <row r="55" spans="1:23" s="168" customFormat="1" ht="12">
      <c r="B55" s="168">
        <v>34</v>
      </c>
      <c r="C55" s="277" t="str">
        <f ca="1">'INPUT | TSz &gt; Kosten'!C47</f>
        <v/>
      </c>
      <c r="D55" s="278"/>
      <c r="E55" s="279">
        <f>-Nebenrechnungen!F56</f>
        <v>0</v>
      </c>
      <c r="F55" s="278"/>
      <c r="G55" s="279">
        <f ca="1">-Nebenrechnungen!N56</f>
        <v>0</v>
      </c>
      <c r="H55" s="279">
        <f ca="1">-Nebenrechnungen!L56</f>
        <v>0</v>
      </c>
      <c r="I55" s="279">
        <f ca="1">-Nebenrechnungen!Q56</f>
        <v>0</v>
      </c>
      <c r="J55" s="278"/>
      <c r="K55" s="280">
        <f t="shared" ca="1" si="8"/>
        <v>0</v>
      </c>
      <c r="L55" s="278"/>
      <c r="M55" s="279">
        <f ca="1">Nebenrechnungen!U56</f>
        <v>0</v>
      </c>
      <c r="N55" s="279"/>
      <c r="O55" s="278"/>
      <c r="P55" s="281">
        <f t="shared" ca="1" si="9"/>
        <v>0</v>
      </c>
      <c r="Q55" s="278"/>
      <c r="R55" s="279">
        <f ca="1">Nebenrechnungen!Y56</f>
        <v>0</v>
      </c>
      <c r="S55" s="278"/>
      <c r="T55" s="282">
        <f t="shared" ca="1" si="10"/>
        <v>0</v>
      </c>
      <c r="U55" s="278"/>
      <c r="V55" s="283">
        <f t="shared" ca="1" si="11"/>
        <v>0</v>
      </c>
    </row>
    <row r="56" spans="1:23" s="168" customFormat="1" ht="8.25" customHeight="1">
      <c r="C56" s="284"/>
      <c r="G56" s="285"/>
      <c r="H56" s="285"/>
      <c r="I56" s="285"/>
      <c r="J56" s="286"/>
      <c r="K56" s="286"/>
      <c r="L56" s="286"/>
      <c r="M56" s="285"/>
      <c r="N56" s="285"/>
      <c r="O56" s="285"/>
      <c r="P56" s="285"/>
      <c r="Q56" s="285"/>
      <c r="R56" s="285"/>
      <c r="S56" s="285"/>
    </row>
    <row r="57" spans="1:23" s="168" customFormat="1" ht="12">
      <c r="C57" s="287" t="s">
        <v>239</v>
      </c>
      <c r="E57" s="279">
        <f>'INPUT | TSz &gt; Erlöse &amp; Finanz'!I70</f>
        <v>0</v>
      </c>
      <c r="R57" s="285"/>
      <c r="S57" s="285"/>
      <c r="T57" s="288"/>
      <c r="U57" s="289"/>
      <c r="V57" s="283">
        <f ca="1">E57/(1+WACCTSz)^(MAX(C22:C55)-C22+1)</f>
        <v>0</v>
      </c>
    </row>
    <row r="58" spans="1:23" ht="6" customHeight="1">
      <c r="R58" s="290"/>
      <c r="S58" s="290"/>
      <c r="T58" s="160"/>
      <c r="U58" s="26"/>
      <c r="V58" s="291"/>
    </row>
    <row r="59" spans="1:23" ht="5.0999999999999996" customHeight="1">
      <c r="A59" s="292"/>
      <c r="B59" s="292"/>
      <c r="C59" s="292"/>
      <c r="D59" s="293"/>
      <c r="E59" s="294"/>
      <c r="F59" s="294"/>
      <c r="G59" s="295"/>
      <c r="H59" s="295"/>
      <c r="I59" s="296"/>
      <c r="J59" s="296"/>
      <c r="K59" s="292"/>
      <c r="L59" s="292"/>
      <c r="M59" s="292"/>
      <c r="N59" s="292"/>
      <c r="O59" s="292"/>
      <c r="P59" s="292"/>
      <c r="Q59" s="292"/>
      <c r="R59" s="292"/>
      <c r="S59" s="292"/>
      <c r="T59" s="292"/>
      <c r="U59" s="292"/>
      <c r="V59" s="292"/>
      <c r="W59" s="89"/>
    </row>
    <row r="60" spans="1:23" ht="4.9000000000000004" customHeight="1">
      <c r="C60"/>
      <c r="D60" s="245"/>
      <c r="E60" s="246"/>
      <c r="F60" s="246"/>
      <c r="G60" s="89"/>
      <c r="H60" s="341"/>
      <c r="I60" s="165"/>
      <c r="J60" s="165"/>
      <c r="W60" s="89"/>
    </row>
    <row r="61" spans="1:23" ht="13.5" customHeight="1">
      <c r="B61" s="234" t="s">
        <v>356</v>
      </c>
      <c r="C61"/>
      <c r="D61" s="245"/>
      <c r="E61" s="246"/>
      <c r="F61" s="246"/>
      <c r="H61" s="115" t="str">
        <f>'INPUT | Allgemeines'!Q76</f>
        <v>Es wurde noch keine alternative Lösung ausgewählt.</v>
      </c>
      <c r="I61" s="115"/>
      <c r="J61" s="115"/>
      <c r="K61" s="115"/>
      <c r="L61" s="115"/>
      <c r="M61" s="115"/>
      <c r="N61" s="115"/>
      <c r="V61" s="291">
        <f ca="1">SUM(OFFSET(V63,0,0,'INPUT | Allgemeines'!R102,1))+V98</f>
        <v>0</v>
      </c>
      <c r="W61" s="89"/>
    </row>
    <row r="62" spans="1:23" s="26" customFormat="1" ht="4.9000000000000004" customHeight="1">
      <c r="C62" s="114"/>
      <c r="N62" s="291"/>
      <c r="O62" s="291"/>
      <c r="P62" s="291"/>
      <c r="Q62" s="291"/>
      <c r="T62" s="112"/>
    </row>
    <row r="63" spans="1:23" s="168" customFormat="1" ht="12">
      <c r="B63" s="168">
        <v>1</v>
      </c>
      <c r="C63" s="277">
        <f ca="1">'INPUT | TSz &gt; Kosten'!C14</f>
        <v>2024</v>
      </c>
      <c r="D63" s="278"/>
      <c r="E63" s="279">
        <f>-Nebenrechnungen!AA23</f>
        <v>0</v>
      </c>
      <c r="F63" s="278"/>
      <c r="G63" s="279">
        <f>-Nebenrechnungen!AI23</f>
        <v>0</v>
      </c>
      <c r="H63" s="279">
        <f ca="1">-Nebenrechnungen!AG23</f>
        <v>0</v>
      </c>
      <c r="I63" s="279">
        <f ca="1">-Nebenrechnungen!AL23</f>
        <v>0</v>
      </c>
      <c r="J63" s="278"/>
      <c r="K63" s="280">
        <f t="shared" ref="K63:K82" ca="1" si="12">SUM(G63:I63)</f>
        <v>0</v>
      </c>
      <c r="L63" s="278"/>
      <c r="M63" s="279">
        <f ca="1">Nebenrechnungen!AP23</f>
        <v>0</v>
      </c>
      <c r="N63" s="279"/>
      <c r="O63" s="278"/>
      <c r="P63" s="281">
        <f t="shared" ref="P63:P82" ca="1" si="13">M63+N63</f>
        <v>0</v>
      </c>
      <c r="Q63" s="278"/>
      <c r="R63" s="279">
        <f>Nebenrechnungen!AT23</f>
        <v>0</v>
      </c>
      <c r="S63" s="278"/>
      <c r="T63" s="282">
        <f ca="1">E63+K63+P63+R63</f>
        <v>0</v>
      </c>
      <c r="U63" s="278"/>
      <c r="V63" s="283">
        <f t="shared" ref="V63:V82" ca="1" si="14">T63/(1+WACCKSz)^($B63-1)</f>
        <v>0</v>
      </c>
    </row>
    <row r="64" spans="1:23" s="168" customFormat="1" ht="12">
      <c r="B64" s="168">
        <v>2</v>
      </c>
      <c r="C64" s="277">
        <f ca="1">'INPUT | TSz &gt; Kosten'!C15</f>
        <v>2025</v>
      </c>
      <c r="D64" s="278"/>
      <c r="E64" s="279">
        <f>-Nebenrechnungen!AA24</f>
        <v>0</v>
      </c>
      <c r="F64" s="278"/>
      <c r="G64" s="279">
        <f>-Nebenrechnungen!AI24</f>
        <v>0</v>
      </c>
      <c r="H64" s="279">
        <f ca="1">-Nebenrechnungen!AG24</f>
        <v>0</v>
      </c>
      <c r="I64" s="279">
        <f ca="1">-Nebenrechnungen!AL24</f>
        <v>0</v>
      </c>
      <c r="J64" s="278"/>
      <c r="K64" s="280">
        <f t="shared" ca="1" si="12"/>
        <v>0</v>
      </c>
      <c r="L64" s="278"/>
      <c r="M64" s="279">
        <f ca="1">Nebenrechnungen!AP24</f>
        <v>0</v>
      </c>
      <c r="N64" s="279"/>
      <c r="O64" s="278"/>
      <c r="P64" s="281">
        <f t="shared" ca="1" si="13"/>
        <v>0</v>
      </c>
      <c r="Q64" s="278"/>
      <c r="R64" s="279">
        <f>Nebenrechnungen!AT24</f>
        <v>0</v>
      </c>
      <c r="S64" s="278"/>
      <c r="T64" s="282">
        <f t="shared" ref="T64:T82" ca="1" si="15">E64+K64+P64+R64</f>
        <v>0</v>
      </c>
      <c r="U64" s="278"/>
      <c r="V64" s="283">
        <f t="shared" ca="1" si="14"/>
        <v>0</v>
      </c>
    </row>
    <row r="65" spans="2:22" s="168" customFormat="1" ht="12">
      <c r="B65" s="168">
        <v>3</v>
      </c>
      <c r="C65" s="277">
        <f ca="1">'INPUT | TSz &gt; Kosten'!C16</f>
        <v>2026</v>
      </c>
      <c r="D65" s="278"/>
      <c r="E65" s="279">
        <f>-Nebenrechnungen!AA25</f>
        <v>0</v>
      </c>
      <c r="F65" s="278"/>
      <c r="G65" s="279">
        <f>-Nebenrechnungen!AI25</f>
        <v>0</v>
      </c>
      <c r="H65" s="279">
        <f ca="1">-Nebenrechnungen!AG25</f>
        <v>0</v>
      </c>
      <c r="I65" s="279">
        <f ca="1">-Nebenrechnungen!AL25</f>
        <v>0</v>
      </c>
      <c r="J65" s="278"/>
      <c r="K65" s="280">
        <f t="shared" ca="1" si="12"/>
        <v>0</v>
      </c>
      <c r="L65" s="278"/>
      <c r="M65" s="279">
        <f ca="1">Nebenrechnungen!AP25</f>
        <v>0</v>
      </c>
      <c r="N65" s="279"/>
      <c r="O65" s="278"/>
      <c r="P65" s="281">
        <f t="shared" ca="1" si="13"/>
        <v>0</v>
      </c>
      <c r="Q65" s="278"/>
      <c r="R65" s="279">
        <f>Nebenrechnungen!AT25</f>
        <v>0</v>
      </c>
      <c r="S65" s="278"/>
      <c r="T65" s="282">
        <f t="shared" ca="1" si="15"/>
        <v>0</v>
      </c>
      <c r="U65" s="278"/>
      <c r="V65" s="283">
        <f t="shared" ca="1" si="14"/>
        <v>0</v>
      </c>
    </row>
    <row r="66" spans="2:22" s="168" customFormat="1" ht="12">
      <c r="B66" s="168">
        <v>4</v>
      </c>
      <c r="C66" s="277">
        <f ca="1">'INPUT | TSz &gt; Kosten'!C17</f>
        <v>2027</v>
      </c>
      <c r="D66" s="278"/>
      <c r="E66" s="279">
        <f>-Nebenrechnungen!AA26</f>
        <v>0</v>
      </c>
      <c r="F66" s="278"/>
      <c r="G66" s="279">
        <f>-Nebenrechnungen!AI26</f>
        <v>0</v>
      </c>
      <c r="H66" s="279">
        <f ca="1">-Nebenrechnungen!AG26</f>
        <v>0</v>
      </c>
      <c r="I66" s="279">
        <f ca="1">-Nebenrechnungen!AL26</f>
        <v>0</v>
      </c>
      <c r="J66" s="278"/>
      <c r="K66" s="280">
        <f t="shared" ca="1" si="12"/>
        <v>0</v>
      </c>
      <c r="L66" s="278"/>
      <c r="M66" s="279">
        <f ca="1">Nebenrechnungen!AP26</f>
        <v>0</v>
      </c>
      <c r="N66" s="279"/>
      <c r="O66" s="278"/>
      <c r="P66" s="281">
        <f t="shared" ca="1" si="13"/>
        <v>0</v>
      </c>
      <c r="Q66" s="278"/>
      <c r="R66" s="279">
        <f>Nebenrechnungen!AT26</f>
        <v>0</v>
      </c>
      <c r="S66" s="278"/>
      <c r="T66" s="282">
        <f t="shared" ca="1" si="15"/>
        <v>0</v>
      </c>
      <c r="U66" s="278"/>
      <c r="V66" s="283">
        <f t="shared" ca="1" si="14"/>
        <v>0</v>
      </c>
    </row>
    <row r="67" spans="2:22" s="168" customFormat="1" ht="12">
      <c r="B67" s="168">
        <v>5</v>
      </c>
      <c r="C67" s="277">
        <f ca="1">'INPUT | TSz &gt; Kosten'!C18</f>
        <v>2028</v>
      </c>
      <c r="D67" s="278"/>
      <c r="E67" s="279">
        <f>-Nebenrechnungen!AA27</f>
        <v>0</v>
      </c>
      <c r="F67" s="278"/>
      <c r="G67" s="279">
        <f>-Nebenrechnungen!AI27</f>
        <v>0</v>
      </c>
      <c r="H67" s="279">
        <f ca="1">-Nebenrechnungen!AG27</f>
        <v>0</v>
      </c>
      <c r="I67" s="279">
        <f ca="1">-Nebenrechnungen!AL27</f>
        <v>0</v>
      </c>
      <c r="J67" s="278"/>
      <c r="K67" s="280">
        <f t="shared" ca="1" si="12"/>
        <v>0</v>
      </c>
      <c r="L67" s="278"/>
      <c r="M67" s="279">
        <f ca="1">Nebenrechnungen!AP27</f>
        <v>0</v>
      </c>
      <c r="N67" s="279"/>
      <c r="O67" s="278"/>
      <c r="P67" s="281">
        <f t="shared" ca="1" si="13"/>
        <v>0</v>
      </c>
      <c r="Q67" s="278"/>
      <c r="R67" s="279">
        <f>Nebenrechnungen!AT27</f>
        <v>0</v>
      </c>
      <c r="S67" s="278"/>
      <c r="T67" s="282">
        <f t="shared" ca="1" si="15"/>
        <v>0</v>
      </c>
      <c r="U67" s="278"/>
      <c r="V67" s="283">
        <f t="shared" ca="1" si="14"/>
        <v>0</v>
      </c>
    </row>
    <row r="68" spans="2:22" s="168" customFormat="1" ht="12">
      <c r="B68" s="168">
        <v>6</v>
      </c>
      <c r="C68" s="277">
        <f ca="1">'INPUT | TSz &gt; Kosten'!C19</f>
        <v>2029</v>
      </c>
      <c r="D68" s="278"/>
      <c r="E68" s="279">
        <f>-Nebenrechnungen!AA28</f>
        <v>0</v>
      </c>
      <c r="F68" s="278"/>
      <c r="G68" s="279">
        <f>-Nebenrechnungen!AI28</f>
        <v>0</v>
      </c>
      <c r="H68" s="279">
        <f ca="1">-Nebenrechnungen!AG28</f>
        <v>0</v>
      </c>
      <c r="I68" s="279">
        <f ca="1">-Nebenrechnungen!AL28</f>
        <v>0</v>
      </c>
      <c r="J68" s="278"/>
      <c r="K68" s="280">
        <f t="shared" ca="1" si="12"/>
        <v>0</v>
      </c>
      <c r="L68" s="278"/>
      <c r="M68" s="279">
        <f ca="1">Nebenrechnungen!AP28</f>
        <v>0</v>
      </c>
      <c r="N68" s="279"/>
      <c r="O68" s="278"/>
      <c r="P68" s="281">
        <f t="shared" ca="1" si="13"/>
        <v>0</v>
      </c>
      <c r="Q68" s="278"/>
      <c r="R68" s="279">
        <f>Nebenrechnungen!AT28</f>
        <v>0</v>
      </c>
      <c r="S68" s="278"/>
      <c r="T68" s="282">
        <f t="shared" ca="1" si="15"/>
        <v>0</v>
      </c>
      <c r="U68" s="278"/>
      <c r="V68" s="283">
        <f t="shared" ca="1" si="14"/>
        <v>0</v>
      </c>
    </row>
    <row r="69" spans="2:22" s="168" customFormat="1" ht="12">
      <c r="B69" s="168">
        <v>7</v>
      </c>
      <c r="C69" s="277">
        <f ca="1">'INPUT | TSz &gt; Kosten'!C20</f>
        <v>2030</v>
      </c>
      <c r="D69" s="278"/>
      <c r="E69" s="279">
        <f>-Nebenrechnungen!AA29</f>
        <v>0</v>
      </c>
      <c r="F69" s="278"/>
      <c r="G69" s="279">
        <f>-Nebenrechnungen!AI29</f>
        <v>0</v>
      </c>
      <c r="H69" s="279">
        <f ca="1">-Nebenrechnungen!AG29</f>
        <v>0</v>
      </c>
      <c r="I69" s="279">
        <f ca="1">-Nebenrechnungen!AL29</f>
        <v>0</v>
      </c>
      <c r="J69" s="278"/>
      <c r="K69" s="280">
        <f t="shared" ca="1" si="12"/>
        <v>0</v>
      </c>
      <c r="L69" s="278"/>
      <c r="M69" s="279">
        <f ca="1">Nebenrechnungen!AP29</f>
        <v>0</v>
      </c>
      <c r="N69" s="279"/>
      <c r="O69" s="278"/>
      <c r="P69" s="281">
        <f t="shared" ca="1" si="13"/>
        <v>0</v>
      </c>
      <c r="Q69" s="278"/>
      <c r="R69" s="279">
        <f>Nebenrechnungen!AT29</f>
        <v>0</v>
      </c>
      <c r="S69" s="278"/>
      <c r="T69" s="282">
        <f t="shared" ca="1" si="15"/>
        <v>0</v>
      </c>
      <c r="U69" s="278"/>
      <c r="V69" s="283">
        <f t="shared" ca="1" si="14"/>
        <v>0</v>
      </c>
    </row>
    <row r="70" spans="2:22" s="168" customFormat="1" ht="12">
      <c r="B70" s="168">
        <v>8</v>
      </c>
      <c r="C70" s="277">
        <f ca="1">'INPUT | TSz &gt; Kosten'!C21</f>
        <v>2031</v>
      </c>
      <c r="D70" s="278"/>
      <c r="E70" s="279">
        <f>-Nebenrechnungen!AA30</f>
        <v>0</v>
      </c>
      <c r="F70" s="278"/>
      <c r="G70" s="279">
        <f>-Nebenrechnungen!AI30</f>
        <v>0</v>
      </c>
      <c r="H70" s="279">
        <f ca="1">-Nebenrechnungen!AG30</f>
        <v>0</v>
      </c>
      <c r="I70" s="279">
        <f ca="1">-Nebenrechnungen!AL30</f>
        <v>0</v>
      </c>
      <c r="J70" s="278"/>
      <c r="K70" s="280">
        <f t="shared" ca="1" si="12"/>
        <v>0</v>
      </c>
      <c r="L70" s="278"/>
      <c r="M70" s="279">
        <f ca="1">Nebenrechnungen!AP30</f>
        <v>0</v>
      </c>
      <c r="N70" s="279"/>
      <c r="O70" s="278"/>
      <c r="P70" s="281">
        <f t="shared" ca="1" si="13"/>
        <v>0</v>
      </c>
      <c r="Q70" s="278"/>
      <c r="R70" s="279">
        <f>Nebenrechnungen!AT30</f>
        <v>0</v>
      </c>
      <c r="S70" s="278"/>
      <c r="T70" s="282">
        <f t="shared" ca="1" si="15"/>
        <v>0</v>
      </c>
      <c r="U70" s="278"/>
      <c r="V70" s="283">
        <f t="shared" ca="1" si="14"/>
        <v>0</v>
      </c>
    </row>
    <row r="71" spans="2:22" s="168" customFormat="1" ht="12">
      <c r="B71" s="168">
        <v>9</v>
      </c>
      <c r="C71" s="277">
        <f ca="1">'INPUT | TSz &gt; Kosten'!C22</f>
        <v>2032</v>
      </c>
      <c r="D71" s="278"/>
      <c r="E71" s="279">
        <f>-Nebenrechnungen!AA31</f>
        <v>0</v>
      </c>
      <c r="F71" s="278"/>
      <c r="G71" s="279">
        <f>-Nebenrechnungen!AI31</f>
        <v>0</v>
      </c>
      <c r="H71" s="279">
        <f ca="1">-Nebenrechnungen!AG31</f>
        <v>0</v>
      </c>
      <c r="I71" s="279">
        <f ca="1">-Nebenrechnungen!AL31</f>
        <v>0</v>
      </c>
      <c r="J71" s="278"/>
      <c r="K71" s="280">
        <f t="shared" ca="1" si="12"/>
        <v>0</v>
      </c>
      <c r="L71" s="278"/>
      <c r="M71" s="279">
        <f ca="1">Nebenrechnungen!AP31</f>
        <v>0</v>
      </c>
      <c r="N71" s="279"/>
      <c r="O71" s="278"/>
      <c r="P71" s="281">
        <f t="shared" ca="1" si="13"/>
        <v>0</v>
      </c>
      <c r="Q71" s="278"/>
      <c r="R71" s="279">
        <f>Nebenrechnungen!AT31</f>
        <v>0</v>
      </c>
      <c r="S71" s="278"/>
      <c r="T71" s="282">
        <f t="shared" ca="1" si="15"/>
        <v>0</v>
      </c>
      <c r="U71" s="278"/>
      <c r="V71" s="283">
        <f t="shared" ca="1" si="14"/>
        <v>0</v>
      </c>
    </row>
    <row r="72" spans="2:22" s="168" customFormat="1" ht="12">
      <c r="B72" s="168">
        <v>10</v>
      </c>
      <c r="C72" s="277">
        <f ca="1">'INPUT | TSz &gt; Kosten'!C23</f>
        <v>2033</v>
      </c>
      <c r="D72" s="278"/>
      <c r="E72" s="279">
        <f>-Nebenrechnungen!AA32</f>
        <v>0</v>
      </c>
      <c r="F72" s="278"/>
      <c r="G72" s="279">
        <f>-Nebenrechnungen!AI32</f>
        <v>0</v>
      </c>
      <c r="H72" s="279">
        <f ca="1">-Nebenrechnungen!AG32</f>
        <v>0</v>
      </c>
      <c r="I72" s="279">
        <f ca="1">-Nebenrechnungen!AL32</f>
        <v>0</v>
      </c>
      <c r="J72" s="278"/>
      <c r="K72" s="280">
        <f t="shared" ca="1" si="12"/>
        <v>0</v>
      </c>
      <c r="L72" s="278"/>
      <c r="M72" s="279">
        <f ca="1">Nebenrechnungen!AP32</f>
        <v>0</v>
      </c>
      <c r="N72" s="279"/>
      <c r="O72" s="278"/>
      <c r="P72" s="281">
        <f t="shared" ca="1" si="13"/>
        <v>0</v>
      </c>
      <c r="Q72" s="278"/>
      <c r="R72" s="279">
        <f>Nebenrechnungen!AT32</f>
        <v>0</v>
      </c>
      <c r="S72" s="278"/>
      <c r="T72" s="282">
        <f t="shared" ca="1" si="15"/>
        <v>0</v>
      </c>
      <c r="U72" s="278"/>
      <c r="V72" s="283">
        <f t="shared" ca="1" si="14"/>
        <v>0</v>
      </c>
    </row>
    <row r="73" spans="2:22" s="168" customFormat="1" ht="12">
      <c r="B73" s="168">
        <v>11</v>
      </c>
      <c r="C73" s="277">
        <f ca="1">'INPUT | TSz &gt; Kosten'!C24</f>
        <v>2034</v>
      </c>
      <c r="D73" s="278"/>
      <c r="E73" s="279">
        <f>-Nebenrechnungen!AA33</f>
        <v>0</v>
      </c>
      <c r="F73" s="278"/>
      <c r="G73" s="279">
        <f>-Nebenrechnungen!AI33</f>
        <v>0</v>
      </c>
      <c r="H73" s="279">
        <f ca="1">-Nebenrechnungen!AG33</f>
        <v>0</v>
      </c>
      <c r="I73" s="279">
        <f ca="1">-Nebenrechnungen!AL33</f>
        <v>0</v>
      </c>
      <c r="J73" s="278"/>
      <c r="K73" s="280">
        <f t="shared" ca="1" si="12"/>
        <v>0</v>
      </c>
      <c r="L73" s="278"/>
      <c r="M73" s="279">
        <f ca="1">Nebenrechnungen!AP33</f>
        <v>0</v>
      </c>
      <c r="N73" s="279"/>
      <c r="O73" s="278"/>
      <c r="P73" s="281">
        <f t="shared" ca="1" si="13"/>
        <v>0</v>
      </c>
      <c r="Q73" s="278"/>
      <c r="R73" s="279">
        <f>Nebenrechnungen!AT33</f>
        <v>0</v>
      </c>
      <c r="S73" s="278"/>
      <c r="T73" s="282">
        <f t="shared" ca="1" si="15"/>
        <v>0</v>
      </c>
      <c r="U73" s="278"/>
      <c r="V73" s="283">
        <f t="shared" ca="1" si="14"/>
        <v>0</v>
      </c>
    </row>
    <row r="74" spans="2:22" s="168" customFormat="1" ht="12">
      <c r="B74" s="168">
        <v>12</v>
      </c>
      <c r="C74" s="277">
        <f ca="1">'INPUT | TSz &gt; Kosten'!C25</f>
        <v>2035</v>
      </c>
      <c r="D74" s="278"/>
      <c r="E74" s="279">
        <f>-Nebenrechnungen!AA34</f>
        <v>0</v>
      </c>
      <c r="F74" s="278"/>
      <c r="G74" s="279">
        <f>-Nebenrechnungen!AI34</f>
        <v>0</v>
      </c>
      <c r="H74" s="279">
        <f ca="1">-Nebenrechnungen!AG34</f>
        <v>0</v>
      </c>
      <c r="I74" s="279">
        <f ca="1">-Nebenrechnungen!AL34</f>
        <v>0</v>
      </c>
      <c r="J74" s="278"/>
      <c r="K74" s="280">
        <f t="shared" ca="1" si="12"/>
        <v>0</v>
      </c>
      <c r="L74" s="278"/>
      <c r="M74" s="279">
        <f ca="1">Nebenrechnungen!AP34</f>
        <v>0</v>
      </c>
      <c r="N74" s="279"/>
      <c r="O74" s="278"/>
      <c r="P74" s="281">
        <f t="shared" ca="1" si="13"/>
        <v>0</v>
      </c>
      <c r="Q74" s="278"/>
      <c r="R74" s="279">
        <f>Nebenrechnungen!AT34</f>
        <v>0</v>
      </c>
      <c r="S74" s="278"/>
      <c r="T74" s="282">
        <f t="shared" ca="1" si="15"/>
        <v>0</v>
      </c>
      <c r="U74" s="278"/>
      <c r="V74" s="283">
        <f t="shared" ca="1" si="14"/>
        <v>0</v>
      </c>
    </row>
    <row r="75" spans="2:22" s="168" customFormat="1" ht="12">
      <c r="B75" s="168">
        <v>13</v>
      </c>
      <c r="C75" s="277">
        <f ca="1">'INPUT | TSz &gt; Kosten'!C26</f>
        <v>2036</v>
      </c>
      <c r="D75" s="278"/>
      <c r="E75" s="279">
        <f>-Nebenrechnungen!AA35</f>
        <v>0</v>
      </c>
      <c r="F75" s="278"/>
      <c r="G75" s="279">
        <f>-Nebenrechnungen!AI35</f>
        <v>0</v>
      </c>
      <c r="H75" s="279">
        <f ca="1">-Nebenrechnungen!AG35</f>
        <v>0</v>
      </c>
      <c r="I75" s="279">
        <f ca="1">-Nebenrechnungen!AL35</f>
        <v>0</v>
      </c>
      <c r="J75" s="278"/>
      <c r="K75" s="280">
        <f t="shared" ca="1" si="12"/>
        <v>0</v>
      </c>
      <c r="L75" s="278"/>
      <c r="M75" s="279">
        <f ca="1">Nebenrechnungen!AP35</f>
        <v>0</v>
      </c>
      <c r="N75" s="279"/>
      <c r="O75" s="278"/>
      <c r="P75" s="281">
        <f t="shared" ca="1" si="13"/>
        <v>0</v>
      </c>
      <c r="Q75" s="278"/>
      <c r="R75" s="279">
        <f>Nebenrechnungen!AT35</f>
        <v>0</v>
      </c>
      <c r="S75" s="278"/>
      <c r="T75" s="282">
        <f t="shared" ca="1" si="15"/>
        <v>0</v>
      </c>
      <c r="U75" s="278"/>
      <c r="V75" s="283">
        <f t="shared" ca="1" si="14"/>
        <v>0</v>
      </c>
    </row>
    <row r="76" spans="2:22" s="168" customFormat="1" ht="12">
      <c r="B76" s="168">
        <v>14</v>
      </c>
      <c r="C76" s="277">
        <f ca="1">'INPUT | TSz &gt; Kosten'!C27</f>
        <v>2037</v>
      </c>
      <c r="D76" s="278"/>
      <c r="E76" s="279">
        <f>-Nebenrechnungen!AA36</f>
        <v>0</v>
      </c>
      <c r="F76" s="278"/>
      <c r="G76" s="279">
        <f>-Nebenrechnungen!AI36</f>
        <v>0</v>
      </c>
      <c r="H76" s="279">
        <f ca="1">-Nebenrechnungen!AG36</f>
        <v>0</v>
      </c>
      <c r="I76" s="279">
        <f ca="1">-Nebenrechnungen!AL36</f>
        <v>0</v>
      </c>
      <c r="J76" s="278"/>
      <c r="K76" s="280">
        <f t="shared" ca="1" si="12"/>
        <v>0</v>
      </c>
      <c r="L76" s="278"/>
      <c r="M76" s="279">
        <f ca="1">Nebenrechnungen!AP36</f>
        <v>0</v>
      </c>
      <c r="N76" s="279"/>
      <c r="O76" s="278"/>
      <c r="P76" s="281">
        <f t="shared" ca="1" si="13"/>
        <v>0</v>
      </c>
      <c r="Q76" s="278"/>
      <c r="R76" s="279">
        <f>Nebenrechnungen!AT36</f>
        <v>0</v>
      </c>
      <c r="S76" s="278"/>
      <c r="T76" s="282">
        <f t="shared" ca="1" si="15"/>
        <v>0</v>
      </c>
      <c r="U76" s="278"/>
      <c r="V76" s="283">
        <f t="shared" ca="1" si="14"/>
        <v>0</v>
      </c>
    </row>
    <row r="77" spans="2:22" s="168" customFormat="1" ht="12">
      <c r="B77" s="168">
        <v>15</v>
      </c>
      <c r="C77" s="277">
        <f ca="1">'INPUT | TSz &gt; Kosten'!C28</f>
        <v>2038</v>
      </c>
      <c r="D77" s="278"/>
      <c r="E77" s="279">
        <f>-Nebenrechnungen!AA37</f>
        <v>0</v>
      </c>
      <c r="F77" s="278"/>
      <c r="G77" s="279">
        <f>-Nebenrechnungen!AI37</f>
        <v>0</v>
      </c>
      <c r="H77" s="279">
        <f ca="1">-Nebenrechnungen!AG37</f>
        <v>0</v>
      </c>
      <c r="I77" s="279">
        <f ca="1">-Nebenrechnungen!AL37</f>
        <v>0</v>
      </c>
      <c r="J77" s="278"/>
      <c r="K77" s="280">
        <f t="shared" ca="1" si="12"/>
        <v>0</v>
      </c>
      <c r="L77" s="278"/>
      <c r="M77" s="279">
        <f ca="1">Nebenrechnungen!AP37</f>
        <v>0</v>
      </c>
      <c r="N77" s="279"/>
      <c r="O77" s="278"/>
      <c r="P77" s="281">
        <f t="shared" ca="1" si="13"/>
        <v>0</v>
      </c>
      <c r="Q77" s="278"/>
      <c r="R77" s="279">
        <f>Nebenrechnungen!AT37</f>
        <v>0</v>
      </c>
      <c r="S77" s="278"/>
      <c r="T77" s="282">
        <f t="shared" ca="1" si="15"/>
        <v>0</v>
      </c>
      <c r="U77" s="278"/>
      <c r="V77" s="283">
        <f t="shared" ca="1" si="14"/>
        <v>0</v>
      </c>
    </row>
    <row r="78" spans="2:22" s="168" customFormat="1" ht="12">
      <c r="B78" s="168">
        <v>16</v>
      </c>
      <c r="C78" s="277">
        <f ca="1">'INPUT | TSz &gt; Kosten'!C29</f>
        <v>2039</v>
      </c>
      <c r="D78" s="278"/>
      <c r="E78" s="279">
        <f>-Nebenrechnungen!AA38</f>
        <v>0</v>
      </c>
      <c r="F78" s="278"/>
      <c r="G78" s="279">
        <f>-Nebenrechnungen!AI38</f>
        <v>0</v>
      </c>
      <c r="H78" s="279">
        <f ca="1">-Nebenrechnungen!AG38</f>
        <v>0</v>
      </c>
      <c r="I78" s="279">
        <f ca="1">-Nebenrechnungen!AL38</f>
        <v>0</v>
      </c>
      <c r="J78" s="278"/>
      <c r="K78" s="280">
        <f t="shared" ca="1" si="12"/>
        <v>0</v>
      </c>
      <c r="L78" s="278"/>
      <c r="M78" s="279">
        <f ca="1">Nebenrechnungen!AP38</f>
        <v>0</v>
      </c>
      <c r="N78" s="279"/>
      <c r="O78" s="278"/>
      <c r="P78" s="281">
        <f t="shared" ca="1" si="13"/>
        <v>0</v>
      </c>
      <c r="Q78" s="278"/>
      <c r="R78" s="279">
        <f>Nebenrechnungen!AT38</f>
        <v>0</v>
      </c>
      <c r="S78" s="278"/>
      <c r="T78" s="282">
        <f t="shared" ca="1" si="15"/>
        <v>0</v>
      </c>
      <c r="U78" s="278"/>
      <c r="V78" s="283">
        <f t="shared" ca="1" si="14"/>
        <v>0</v>
      </c>
    </row>
    <row r="79" spans="2:22" s="168" customFormat="1" ht="12">
      <c r="B79" s="168">
        <v>17</v>
      </c>
      <c r="C79" s="277">
        <f ca="1">'INPUT | TSz &gt; Kosten'!C30</f>
        <v>2040</v>
      </c>
      <c r="D79" s="278"/>
      <c r="E79" s="279">
        <f>-Nebenrechnungen!AA39</f>
        <v>0</v>
      </c>
      <c r="F79" s="278"/>
      <c r="G79" s="279">
        <f>-Nebenrechnungen!AI39</f>
        <v>0</v>
      </c>
      <c r="H79" s="279">
        <f ca="1">-Nebenrechnungen!AG39</f>
        <v>0</v>
      </c>
      <c r="I79" s="279">
        <f ca="1">-Nebenrechnungen!AL39</f>
        <v>0</v>
      </c>
      <c r="J79" s="278"/>
      <c r="K79" s="280">
        <f t="shared" ca="1" si="12"/>
        <v>0</v>
      </c>
      <c r="L79" s="278"/>
      <c r="M79" s="279">
        <f ca="1">Nebenrechnungen!AP39</f>
        <v>0</v>
      </c>
      <c r="N79" s="279"/>
      <c r="O79" s="278"/>
      <c r="P79" s="281">
        <f t="shared" ca="1" si="13"/>
        <v>0</v>
      </c>
      <c r="Q79" s="278"/>
      <c r="R79" s="279">
        <f>Nebenrechnungen!AT39</f>
        <v>0</v>
      </c>
      <c r="S79" s="278"/>
      <c r="T79" s="282">
        <f t="shared" ca="1" si="15"/>
        <v>0</v>
      </c>
      <c r="U79" s="278"/>
      <c r="V79" s="283">
        <f t="shared" ca="1" si="14"/>
        <v>0</v>
      </c>
    </row>
    <row r="80" spans="2:22" s="168" customFormat="1" ht="12">
      <c r="B80" s="168">
        <v>18</v>
      </c>
      <c r="C80" s="277">
        <f ca="1">'INPUT | TSz &gt; Kosten'!C31</f>
        <v>2041</v>
      </c>
      <c r="D80" s="278"/>
      <c r="E80" s="279">
        <f>-Nebenrechnungen!AA40</f>
        <v>0</v>
      </c>
      <c r="F80" s="278"/>
      <c r="G80" s="279">
        <f>-Nebenrechnungen!AI40</f>
        <v>0</v>
      </c>
      <c r="H80" s="279">
        <f ca="1">-Nebenrechnungen!AG40</f>
        <v>0</v>
      </c>
      <c r="I80" s="279">
        <f ca="1">-Nebenrechnungen!AL40</f>
        <v>0</v>
      </c>
      <c r="J80" s="278"/>
      <c r="K80" s="280">
        <f t="shared" ca="1" si="12"/>
        <v>0</v>
      </c>
      <c r="L80" s="278"/>
      <c r="M80" s="279">
        <f ca="1">Nebenrechnungen!AP40</f>
        <v>0</v>
      </c>
      <c r="N80" s="279"/>
      <c r="O80" s="278"/>
      <c r="P80" s="281">
        <f t="shared" ca="1" si="13"/>
        <v>0</v>
      </c>
      <c r="Q80" s="278"/>
      <c r="R80" s="279">
        <f>Nebenrechnungen!AT40</f>
        <v>0</v>
      </c>
      <c r="S80" s="278"/>
      <c r="T80" s="282">
        <f t="shared" ca="1" si="15"/>
        <v>0</v>
      </c>
      <c r="U80" s="278"/>
      <c r="V80" s="283">
        <f t="shared" ca="1" si="14"/>
        <v>0</v>
      </c>
    </row>
    <row r="81" spans="2:22" s="168" customFormat="1" ht="12">
      <c r="B81" s="168">
        <v>19</v>
      </c>
      <c r="C81" s="277">
        <f ca="1">'INPUT | TSz &gt; Kosten'!C32</f>
        <v>2042</v>
      </c>
      <c r="D81" s="278"/>
      <c r="E81" s="279">
        <f>-Nebenrechnungen!AA41</f>
        <v>0</v>
      </c>
      <c r="F81" s="278"/>
      <c r="G81" s="279">
        <f>-Nebenrechnungen!AI41</f>
        <v>0</v>
      </c>
      <c r="H81" s="279">
        <f ca="1">-Nebenrechnungen!AG41</f>
        <v>0</v>
      </c>
      <c r="I81" s="279">
        <f ca="1">-Nebenrechnungen!AL41</f>
        <v>0</v>
      </c>
      <c r="J81" s="278"/>
      <c r="K81" s="280">
        <f t="shared" ca="1" si="12"/>
        <v>0</v>
      </c>
      <c r="L81" s="278"/>
      <c r="M81" s="279">
        <f ca="1">Nebenrechnungen!AP41</f>
        <v>0</v>
      </c>
      <c r="N81" s="279"/>
      <c r="O81" s="278"/>
      <c r="P81" s="281">
        <f t="shared" ca="1" si="13"/>
        <v>0</v>
      </c>
      <c r="Q81" s="278"/>
      <c r="R81" s="279">
        <f>Nebenrechnungen!AT41</f>
        <v>0</v>
      </c>
      <c r="S81" s="278"/>
      <c r="T81" s="282">
        <f t="shared" ca="1" si="15"/>
        <v>0</v>
      </c>
      <c r="U81" s="278"/>
      <c r="V81" s="283">
        <f t="shared" ca="1" si="14"/>
        <v>0</v>
      </c>
    </row>
    <row r="82" spans="2:22" s="168" customFormat="1" ht="12">
      <c r="B82" s="168">
        <v>20</v>
      </c>
      <c r="C82" s="277">
        <f ca="1">'INPUT | TSz &gt; Kosten'!C33</f>
        <v>2043</v>
      </c>
      <c r="D82" s="278"/>
      <c r="E82" s="279">
        <f>-Nebenrechnungen!AA42</f>
        <v>0</v>
      </c>
      <c r="F82" s="278"/>
      <c r="G82" s="279">
        <f>-Nebenrechnungen!AI42</f>
        <v>0</v>
      </c>
      <c r="H82" s="279">
        <f ca="1">-Nebenrechnungen!AG42</f>
        <v>0</v>
      </c>
      <c r="I82" s="279">
        <f ca="1">-Nebenrechnungen!AL42</f>
        <v>0</v>
      </c>
      <c r="J82" s="278"/>
      <c r="K82" s="280">
        <f t="shared" ca="1" si="12"/>
        <v>0</v>
      </c>
      <c r="L82" s="278"/>
      <c r="M82" s="279">
        <f ca="1">Nebenrechnungen!AP42</f>
        <v>0</v>
      </c>
      <c r="N82" s="279"/>
      <c r="O82" s="278"/>
      <c r="P82" s="281">
        <f t="shared" ca="1" si="13"/>
        <v>0</v>
      </c>
      <c r="Q82" s="278"/>
      <c r="R82" s="279">
        <f>Nebenrechnungen!AT42</f>
        <v>0</v>
      </c>
      <c r="S82" s="278"/>
      <c r="T82" s="282">
        <f t="shared" ca="1" si="15"/>
        <v>0</v>
      </c>
      <c r="U82" s="278"/>
      <c r="V82" s="283">
        <f t="shared" ca="1" si="14"/>
        <v>0</v>
      </c>
    </row>
    <row r="83" spans="2:22" s="168" customFormat="1" ht="12">
      <c r="B83" s="168">
        <v>21</v>
      </c>
      <c r="C83" s="277">
        <f ca="1">'INPUT | TSz &gt; Kosten'!C34</f>
        <v>2044</v>
      </c>
      <c r="D83" s="278"/>
      <c r="E83" s="279">
        <f>-Nebenrechnungen!AA43</f>
        <v>0</v>
      </c>
      <c r="F83" s="278"/>
      <c r="G83" s="279">
        <f>-Nebenrechnungen!AI43</f>
        <v>0</v>
      </c>
      <c r="H83" s="279">
        <f ca="1">-Nebenrechnungen!AG43</f>
        <v>0</v>
      </c>
      <c r="I83" s="279">
        <f ca="1">-Nebenrechnungen!AL43</f>
        <v>0</v>
      </c>
      <c r="J83" s="278"/>
      <c r="K83" s="280">
        <f t="shared" ref="K83:K86" ca="1" si="16">SUM(G83:I83)</f>
        <v>0</v>
      </c>
      <c r="L83" s="278"/>
      <c r="M83" s="279">
        <f ca="1">Nebenrechnungen!AP43</f>
        <v>0</v>
      </c>
      <c r="N83" s="279"/>
      <c r="O83" s="278"/>
      <c r="P83" s="281">
        <f t="shared" ref="P83:P86" ca="1" si="17">M83+N83</f>
        <v>0</v>
      </c>
      <c r="Q83" s="278"/>
      <c r="R83" s="279">
        <f>Nebenrechnungen!AT43</f>
        <v>0</v>
      </c>
      <c r="S83" s="278"/>
      <c r="T83" s="282">
        <f t="shared" ref="T83:T86" ca="1" si="18">E83+K83+P83+R83</f>
        <v>0</v>
      </c>
      <c r="U83" s="278"/>
      <c r="V83" s="283">
        <f t="shared" ref="V83:V86" ca="1" si="19">T83/(1+WACCKSz)^($B83-1)</f>
        <v>0</v>
      </c>
    </row>
    <row r="84" spans="2:22" s="168" customFormat="1" ht="12">
      <c r="B84" s="168">
        <v>22</v>
      </c>
      <c r="C84" s="277">
        <f ca="1">'INPUT | TSz &gt; Kosten'!C35</f>
        <v>2045</v>
      </c>
      <c r="D84" s="278"/>
      <c r="E84" s="279">
        <f>-Nebenrechnungen!AA44</f>
        <v>0</v>
      </c>
      <c r="F84" s="278"/>
      <c r="G84" s="279">
        <f>-Nebenrechnungen!AI44</f>
        <v>0</v>
      </c>
      <c r="H84" s="279">
        <f ca="1">-Nebenrechnungen!AG44</f>
        <v>0</v>
      </c>
      <c r="I84" s="279">
        <f ca="1">-Nebenrechnungen!AL44</f>
        <v>0</v>
      </c>
      <c r="J84" s="278"/>
      <c r="K84" s="280">
        <f t="shared" ca="1" si="16"/>
        <v>0</v>
      </c>
      <c r="L84" s="278"/>
      <c r="M84" s="279">
        <f ca="1">Nebenrechnungen!AP44</f>
        <v>0</v>
      </c>
      <c r="N84" s="279"/>
      <c r="O84" s="278"/>
      <c r="P84" s="281">
        <f t="shared" ca="1" si="17"/>
        <v>0</v>
      </c>
      <c r="Q84" s="278"/>
      <c r="R84" s="279">
        <f>Nebenrechnungen!AT44</f>
        <v>0</v>
      </c>
      <c r="S84" s="278"/>
      <c r="T84" s="282">
        <f t="shared" ca="1" si="18"/>
        <v>0</v>
      </c>
      <c r="U84" s="278"/>
      <c r="V84" s="283">
        <f t="shared" ca="1" si="19"/>
        <v>0</v>
      </c>
    </row>
    <row r="85" spans="2:22" s="168" customFormat="1" ht="12">
      <c r="B85" s="168">
        <v>23</v>
      </c>
      <c r="C85" s="277">
        <f ca="1">'INPUT | TSz &gt; Kosten'!C36</f>
        <v>2046</v>
      </c>
      <c r="D85" s="278"/>
      <c r="E85" s="279">
        <f>-Nebenrechnungen!AA45</f>
        <v>0</v>
      </c>
      <c r="F85" s="278"/>
      <c r="G85" s="279">
        <f>-Nebenrechnungen!AI45</f>
        <v>0</v>
      </c>
      <c r="H85" s="279">
        <f ca="1">-Nebenrechnungen!AG45</f>
        <v>0</v>
      </c>
      <c r="I85" s="279">
        <f ca="1">-Nebenrechnungen!AL45</f>
        <v>0</v>
      </c>
      <c r="J85" s="278"/>
      <c r="K85" s="280">
        <f t="shared" ca="1" si="16"/>
        <v>0</v>
      </c>
      <c r="L85" s="278"/>
      <c r="M85" s="279">
        <f ca="1">Nebenrechnungen!AP45</f>
        <v>0</v>
      </c>
      <c r="N85" s="279"/>
      <c r="O85" s="278"/>
      <c r="P85" s="281">
        <f t="shared" ca="1" si="17"/>
        <v>0</v>
      </c>
      <c r="Q85" s="278"/>
      <c r="R85" s="279">
        <f>Nebenrechnungen!AT45</f>
        <v>0</v>
      </c>
      <c r="S85" s="278"/>
      <c r="T85" s="282">
        <f t="shared" ca="1" si="18"/>
        <v>0</v>
      </c>
      <c r="U85" s="278"/>
      <c r="V85" s="283">
        <f t="shared" ca="1" si="19"/>
        <v>0</v>
      </c>
    </row>
    <row r="86" spans="2:22" s="168" customFormat="1" ht="12">
      <c r="B86" s="168">
        <v>24</v>
      </c>
      <c r="C86" s="277">
        <f ca="1">'INPUT | TSz &gt; Kosten'!C37</f>
        <v>2047</v>
      </c>
      <c r="D86" s="278"/>
      <c r="E86" s="279">
        <f>-Nebenrechnungen!AA46</f>
        <v>0</v>
      </c>
      <c r="F86" s="278"/>
      <c r="G86" s="279">
        <f>-Nebenrechnungen!AI46</f>
        <v>0</v>
      </c>
      <c r="H86" s="279">
        <f ca="1">-Nebenrechnungen!AG46</f>
        <v>0</v>
      </c>
      <c r="I86" s="279">
        <f ca="1">-Nebenrechnungen!AL46</f>
        <v>0</v>
      </c>
      <c r="J86" s="278"/>
      <c r="K86" s="280">
        <f t="shared" ca="1" si="16"/>
        <v>0</v>
      </c>
      <c r="L86" s="278"/>
      <c r="M86" s="279">
        <f ca="1">Nebenrechnungen!AP46</f>
        <v>0</v>
      </c>
      <c r="N86" s="279"/>
      <c r="O86" s="278"/>
      <c r="P86" s="281">
        <f t="shared" ca="1" si="17"/>
        <v>0</v>
      </c>
      <c r="Q86" s="278"/>
      <c r="R86" s="279">
        <f>Nebenrechnungen!AT46</f>
        <v>0</v>
      </c>
      <c r="S86" s="278"/>
      <c r="T86" s="282">
        <f t="shared" ca="1" si="18"/>
        <v>0</v>
      </c>
      <c r="U86" s="278"/>
      <c r="V86" s="283">
        <f t="shared" ca="1" si="19"/>
        <v>0</v>
      </c>
    </row>
    <row r="87" spans="2:22" s="168" customFormat="1" ht="12">
      <c r="B87" s="168">
        <v>25</v>
      </c>
      <c r="C87" s="277">
        <f ca="1">'INPUT | TSz &gt; Kosten'!C38</f>
        <v>2048</v>
      </c>
      <c r="D87" s="278"/>
      <c r="E87" s="279">
        <f>-Nebenrechnungen!AA47</f>
        <v>0</v>
      </c>
      <c r="F87" s="278"/>
      <c r="G87" s="279">
        <f>-Nebenrechnungen!AI47</f>
        <v>0</v>
      </c>
      <c r="H87" s="279">
        <f ca="1">-Nebenrechnungen!AG47</f>
        <v>0</v>
      </c>
      <c r="I87" s="279">
        <f ca="1">-Nebenrechnungen!AL47</f>
        <v>0</v>
      </c>
      <c r="J87" s="278"/>
      <c r="K87" s="280">
        <f t="shared" ref="K87:K96" ca="1" si="20">SUM(G87:I87)</f>
        <v>0</v>
      </c>
      <c r="L87" s="278"/>
      <c r="M87" s="279">
        <f ca="1">Nebenrechnungen!AP47</f>
        <v>0</v>
      </c>
      <c r="N87" s="279"/>
      <c r="O87" s="278"/>
      <c r="P87" s="281">
        <f t="shared" ref="P87:P96" ca="1" si="21">M87+N87</f>
        <v>0</v>
      </c>
      <c r="Q87" s="278"/>
      <c r="R87" s="279">
        <f>Nebenrechnungen!AT47</f>
        <v>0</v>
      </c>
      <c r="S87" s="278"/>
      <c r="T87" s="282">
        <f t="shared" ref="T87:T96" ca="1" si="22">E87+K87+P87+R87</f>
        <v>0</v>
      </c>
      <c r="U87" s="278"/>
      <c r="V87" s="283">
        <f t="shared" ref="V87:V96" ca="1" si="23">T87/(1+WACCKSz)^($B87-1)</f>
        <v>0</v>
      </c>
    </row>
    <row r="88" spans="2:22" s="168" customFormat="1" ht="12">
      <c r="B88" s="168">
        <v>26</v>
      </c>
      <c r="C88" s="277">
        <f ca="1">'INPUT | TSz &gt; Kosten'!C39</f>
        <v>2049</v>
      </c>
      <c r="D88" s="278"/>
      <c r="E88" s="279">
        <f>-Nebenrechnungen!AA48</f>
        <v>0</v>
      </c>
      <c r="F88" s="278"/>
      <c r="G88" s="279">
        <f>-Nebenrechnungen!AI48</f>
        <v>0</v>
      </c>
      <c r="H88" s="279">
        <f ca="1">-Nebenrechnungen!AG48</f>
        <v>0</v>
      </c>
      <c r="I88" s="279">
        <f ca="1">-Nebenrechnungen!AL48</f>
        <v>0</v>
      </c>
      <c r="J88" s="278"/>
      <c r="K88" s="280">
        <f t="shared" ca="1" si="20"/>
        <v>0</v>
      </c>
      <c r="L88" s="278"/>
      <c r="M88" s="279">
        <f ca="1">Nebenrechnungen!AP48</f>
        <v>0</v>
      </c>
      <c r="N88" s="279"/>
      <c r="O88" s="278"/>
      <c r="P88" s="281">
        <f t="shared" ca="1" si="21"/>
        <v>0</v>
      </c>
      <c r="Q88" s="278"/>
      <c r="R88" s="279">
        <f>Nebenrechnungen!AT48</f>
        <v>0</v>
      </c>
      <c r="S88" s="278"/>
      <c r="T88" s="282">
        <f t="shared" ca="1" si="22"/>
        <v>0</v>
      </c>
      <c r="U88" s="278"/>
      <c r="V88" s="283">
        <f t="shared" ca="1" si="23"/>
        <v>0</v>
      </c>
    </row>
    <row r="89" spans="2:22" s="168" customFormat="1" ht="12">
      <c r="B89" s="168">
        <v>27</v>
      </c>
      <c r="C89" s="277">
        <f ca="1">'INPUT | TSz &gt; Kosten'!C40</f>
        <v>2050</v>
      </c>
      <c r="D89" s="278"/>
      <c r="E89" s="279">
        <f>-Nebenrechnungen!AA49</f>
        <v>0</v>
      </c>
      <c r="F89" s="278"/>
      <c r="G89" s="279">
        <f>-Nebenrechnungen!AI49</f>
        <v>0</v>
      </c>
      <c r="H89" s="279">
        <f ca="1">-Nebenrechnungen!AG49</f>
        <v>0</v>
      </c>
      <c r="I89" s="279">
        <f ca="1">-Nebenrechnungen!AL49</f>
        <v>0</v>
      </c>
      <c r="J89" s="278"/>
      <c r="K89" s="280">
        <f t="shared" ca="1" si="20"/>
        <v>0</v>
      </c>
      <c r="L89" s="278"/>
      <c r="M89" s="279">
        <f ca="1">Nebenrechnungen!AP49</f>
        <v>0</v>
      </c>
      <c r="N89" s="279"/>
      <c r="O89" s="278"/>
      <c r="P89" s="281">
        <f t="shared" ca="1" si="21"/>
        <v>0</v>
      </c>
      <c r="Q89" s="278"/>
      <c r="R89" s="279">
        <f>Nebenrechnungen!AT49</f>
        <v>0</v>
      </c>
      <c r="S89" s="278"/>
      <c r="T89" s="282">
        <f t="shared" ca="1" si="22"/>
        <v>0</v>
      </c>
      <c r="U89" s="278"/>
      <c r="V89" s="283">
        <f t="shared" ca="1" si="23"/>
        <v>0</v>
      </c>
    </row>
    <row r="90" spans="2:22" s="168" customFormat="1" ht="12">
      <c r="B90" s="168">
        <v>28</v>
      </c>
      <c r="C90" s="277">
        <f ca="1">'INPUT | TSz &gt; Kosten'!C41</f>
        <v>2051</v>
      </c>
      <c r="D90" s="278"/>
      <c r="E90" s="279">
        <f>-Nebenrechnungen!AA50</f>
        <v>0</v>
      </c>
      <c r="F90" s="278"/>
      <c r="G90" s="279">
        <f>-Nebenrechnungen!AI50</f>
        <v>0</v>
      </c>
      <c r="H90" s="279">
        <f ca="1">-Nebenrechnungen!AG50</f>
        <v>0</v>
      </c>
      <c r="I90" s="279">
        <f ca="1">-Nebenrechnungen!AL50</f>
        <v>0</v>
      </c>
      <c r="J90" s="278"/>
      <c r="K90" s="280">
        <f t="shared" ca="1" si="20"/>
        <v>0</v>
      </c>
      <c r="L90" s="278"/>
      <c r="M90" s="279">
        <f ca="1">Nebenrechnungen!AP50</f>
        <v>0</v>
      </c>
      <c r="N90" s="279"/>
      <c r="O90" s="278"/>
      <c r="P90" s="281">
        <f t="shared" ca="1" si="21"/>
        <v>0</v>
      </c>
      <c r="Q90" s="278"/>
      <c r="R90" s="279">
        <f>Nebenrechnungen!AT50</f>
        <v>0</v>
      </c>
      <c r="S90" s="278"/>
      <c r="T90" s="282">
        <f t="shared" ca="1" si="22"/>
        <v>0</v>
      </c>
      <c r="U90" s="278"/>
      <c r="V90" s="283">
        <f t="shared" ca="1" si="23"/>
        <v>0</v>
      </c>
    </row>
    <row r="91" spans="2:22" s="168" customFormat="1" ht="12">
      <c r="B91" s="168">
        <v>29</v>
      </c>
      <c r="C91" s="277">
        <f ca="1">'INPUT | TSz &gt; Kosten'!C42</f>
        <v>2052</v>
      </c>
      <c r="D91" s="278"/>
      <c r="E91" s="279">
        <f>-Nebenrechnungen!AA51</f>
        <v>0</v>
      </c>
      <c r="F91" s="278"/>
      <c r="G91" s="279">
        <f>-Nebenrechnungen!AI51</f>
        <v>0</v>
      </c>
      <c r="H91" s="279">
        <f ca="1">-Nebenrechnungen!AG51</f>
        <v>0</v>
      </c>
      <c r="I91" s="279">
        <f ca="1">-Nebenrechnungen!AL51</f>
        <v>0</v>
      </c>
      <c r="J91" s="278"/>
      <c r="K91" s="280">
        <f t="shared" ca="1" si="20"/>
        <v>0</v>
      </c>
      <c r="L91" s="278"/>
      <c r="M91" s="279">
        <f ca="1">Nebenrechnungen!AP51</f>
        <v>0</v>
      </c>
      <c r="N91" s="279"/>
      <c r="O91" s="278"/>
      <c r="P91" s="281">
        <f t="shared" ca="1" si="21"/>
        <v>0</v>
      </c>
      <c r="Q91" s="278"/>
      <c r="R91" s="279">
        <f>Nebenrechnungen!AT51</f>
        <v>0</v>
      </c>
      <c r="S91" s="278"/>
      <c r="T91" s="282">
        <f t="shared" ca="1" si="22"/>
        <v>0</v>
      </c>
      <c r="U91" s="278"/>
      <c r="V91" s="283">
        <f t="shared" ca="1" si="23"/>
        <v>0</v>
      </c>
    </row>
    <row r="92" spans="2:22" s="168" customFormat="1" ht="12">
      <c r="B92" s="168">
        <v>30</v>
      </c>
      <c r="C92" s="277">
        <f ca="1">'INPUT | TSz &gt; Kosten'!C43</f>
        <v>2053</v>
      </c>
      <c r="D92" s="278"/>
      <c r="E92" s="279">
        <f>-Nebenrechnungen!AA52</f>
        <v>0</v>
      </c>
      <c r="F92" s="278"/>
      <c r="G92" s="279">
        <f>-Nebenrechnungen!AI52</f>
        <v>0</v>
      </c>
      <c r="H92" s="279">
        <f ca="1">-Nebenrechnungen!AG52</f>
        <v>0</v>
      </c>
      <c r="I92" s="279">
        <f ca="1">-Nebenrechnungen!AL52</f>
        <v>0</v>
      </c>
      <c r="J92" s="278"/>
      <c r="K92" s="280">
        <f t="shared" ca="1" si="20"/>
        <v>0</v>
      </c>
      <c r="L92" s="278"/>
      <c r="M92" s="279">
        <f ca="1">Nebenrechnungen!AP52</f>
        <v>0</v>
      </c>
      <c r="N92" s="279"/>
      <c r="O92" s="278"/>
      <c r="P92" s="281">
        <f t="shared" ca="1" si="21"/>
        <v>0</v>
      </c>
      <c r="Q92" s="278"/>
      <c r="R92" s="279">
        <f>Nebenrechnungen!AT52</f>
        <v>0</v>
      </c>
      <c r="S92" s="278"/>
      <c r="T92" s="282">
        <f t="shared" ca="1" si="22"/>
        <v>0</v>
      </c>
      <c r="U92" s="278"/>
      <c r="V92" s="283">
        <f t="shared" ca="1" si="23"/>
        <v>0</v>
      </c>
    </row>
    <row r="93" spans="2:22" s="168" customFormat="1" ht="12">
      <c r="B93" s="168">
        <v>31</v>
      </c>
      <c r="C93" s="277" t="str">
        <f ca="1">'INPUT | TSz &gt; Kosten'!C44</f>
        <v/>
      </c>
      <c r="D93" s="278"/>
      <c r="E93" s="279">
        <f>-Nebenrechnungen!AA53</f>
        <v>0</v>
      </c>
      <c r="F93" s="278"/>
      <c r="G93" s="279">
        <f>-Nebenrechnungen!AI53</f>
        <v>0</v>
      </c>
      <c r="H93" s="279">
        <f ca="1">-Nebenrechnungen!AG53</f>
        <v>0</v>
      </c>
      <c r="I93" s="279">
        <f ca="1">-Nebenrechnungen!AL53</f>
        <v>0</v>
      </c>
      <c r="J93" s="278"/>
      <c r="K93" s="280">
        <f t="shared" ca="1" si="20"/>
        <v>0</v>
      </c>
      <c r="L93" s="278"/>
      <c r="M93" s="279">
        <f ca="1">Nebenrechnungen!AP53</f>
        <v>0</v>
      </c>
      <c r="N93" s="279"/>
      <c r="O93" s="278"/>
      <c r="P93" s="281">
        <f t="shared" ca="1" si="21"/>
        <v>0</v>
      </c>
      <c r="Q93" s="278"/>
      <c r="R93" s="279">
        <f>Nebenrechnungen!AT53</f>
        <v>0</v>
      </c>
      <c r="S93" s="278"/>
      <c r="T93" s="282">
        <f t="shared" ca="1" si="22"/>
        <v>0</v>
      </c>
      <c r="U93" s="278"/>
      <c r="V93" s="283">
        <f t="shared" ca="1" si="23"/>
        <v>0</v>
      </c>
    </row>
    <row r="94" spans="2:22" s="168" customFormat="1" ht="12">
      <c r="B94" s="168">
        <v>32</v>
      </c>
      <c r="C94" s="277" t="str">
        <f ca="1">'INPUT | TSz &gt; Kosten'!C45</f>
        <v/>
      </c>
      <c r="D94" s="278"/>
      <c r="E94" s="279">
        <f>-Nebenrechnungen!AA54</f>
        <v>0</v>
      </c>
      <c r="F94" s="278"/>
      <c r="G94" s="279">
        <f>-Nebenrechnungen!AI54</f>
        <v>0</v>
      </c>
      <c r="H94" s="279">
        <f ca="1">-Nebenrechnungen!AG54</f>
        <v>0</v>
      </c>
      <c r="I94" s="279">
        <f ca="1">-Nebenrechnungen!AL54</f>
        <v>0</v>
      </c>
      <c r="J94" s="278"/>
      <c r="K94" s="280">
        <f t="shared" ca="1" si="20"/>
        <v>0</v>
      </c>
      <c r="L94" s="278"/>
      <c r="M94" s="279">
        <f ca="1">Nebenrechnungen!AP54</f>
        <v>0</v>
      </c>
      <c r="N94" s="279"/>
      <c r="O94" s="278"/>
      <c r="P94" s="281">
        <f t="shared" ca="1" si="21"/>
        <v>0</v>
      </c>
      <c r="Q94" s="278"/>
      <c r="R94" s="279">
        <f>Nebenrechnungen!AT54</f>
        <v>0</v>
      </c>
      <c r="S94" s="278"/>
      <c r="T94" s="282">
        <f t="shared" ca="1" si="22"/>
        <v>0</v>
      </c>
      <c r="U94" s="278"/>
      <c r="V94" s="283">
        <f t="shared" ca="1" si="23"/>
        <v>0</v>
      </c>
    </row>
    <row r="95" spans="2:22" s="168" customFormat="1" ht="12">
      <c r="B95" s="168">
        <v>33</v>
      </c>
      <c r="C95" s="277" t="str">
        <f ca="1">'INPUT | TSz &gt; Kosten'!C46</f>
        <v/>
      </c>
      <c r="D95" s="278"/>
      <c r="E95" s="279">
        <f>-Nebenrechnungen!AA55</f>
        <v>0</v>
      </c>
      <c r="F95" s="278"/>
      <c r="G95" s="279">
        <f>-Nebenrechnungen!AI55</f>
        <v>0</v>
      </c>
      <c r="H95" s="279">
        <f ca="1">-Nebenrechnungen!AG55</f>
        <v>0</v>
      </c>
      <c r="I95" s="279">
        <f ca="1">-Nebenrechnungen!AL55</f>
        <v>0</v>
      </c>
      <c r="J95" s="278"/>
      <c r="K95" s="280">
        <f t="shared" ca="1" si="20"/>
        <v>0</v>
      </c>
      <c r="L95" s="278"/>
      <c r="M95" s="279">
        <f ca="1">Nebenrechnungen!AP55</f>
        <v>0</v>
      </c>
      <c r="N95" s="279"/>
      <c r="O95" s="278"/>
      <c r="P95" s="281">
        <f t="shared" ca="1" si="21"/>
        <v>0</v>
      </c>
      <c r="Q95" s="278"/>
      <c r="R95" s="279">
        <f>Nebenrechnungen!AT55</f>
        <v>0</v>
      </c>
      <c r="S95" s="278"/>
      <c r="T95" s="282">
        <f t="shared" ca="1" si="22"/>
        <v>0</v>
      </c>
      <c r="U95" s="278"/>
      <c r="V95" s="283">
        <f t="shared" ca="1" si="23"/>
        <v>0</v>
      </c>
    </row>
    <row r="96" spans="2:22" s="168" customFormat="1" ht="12">
      <c r="B96" s="168">
        <v>34</v>
      </c>
      <c r="C96" s="277" t="str">
        <f ca="1">'INPUT | TSz &gt; Kosten'!C47</f>
        <v/>
      </c>
      <c r="D96" s="278"/>
      <c r="E96" s="279">
        <f>-Nebenrechnungen!AA56</f>
        <v>0</v>
      </c>
      <c r="F96" s="278"/>
      <c r="G96" s="279">
        <f>-Nebenrechnungen!AI56</f>
        <v>0</v>
      </c>
      <c r="H96" s="279">
        <f ca="1">-Nebenrechnungen!AG56</f>
        <v>0</v>
      </c>
      <c r="I96" s="279">
        <f ca="1">-Nebenrechnungen!AL56</f>
        <v>0</v>
      </c>
      <c r="J96" s="278"/>
      <c r="K96" s="280">
        <f t="shared" ca="1" si="20"/>
        <v>0</v>
      </c>
      <c r="L96" s="278"/>
      <c r="M96" s="279">
        <f ca="1">Nebenrechnungen!AP56</f>
        <v>0</v>
      </c>
      <c r="N96" s="279"/>
      <c r="O96" s="278"/>
      <c r="P96" s="281">
        <f t="shared" ca="1" si="21"/>
        <v>0</v>
      </c>
      <c r="Q96" s="278"/>
      <c r="R96" s="279">
        <f>Nebenrechnungen!AT56</f>
        <v>0</v>
      </c>
      <c r="S96" s="278"/>
      <c r="T96" s="282">
        <f t="shared" ca="1" si="22"/>
        <v>0</v>
      </c>
      <c r="U96" s="278"/>
      <c r="V96" s="283">
        <f t="shared" ca="1" si="23"/>
        <v>0</v>
      </c>
    </row>
    <row r="97" spans="3:22" s="168" customFormat="1" ht="12">
      <c r="C97" s="284"/>
      <c r="G97" s="285"/>
      <c r="H97" s="285"/>
      <c r="I97" s="285"/>
      <c r="J97" s="286"/>
      <c r="K97" s="286"/>
      <c r="L97" s="286"/>
      <c r="M97" s="285"/>
      <c r="N97" s="285"/>
      <c r="O97" s="285"/>
      <c r="P97" s="285"/>
      <c r="Q97" s="285"/>
      <c r="R97" s="285"/>
      <c r="S97" s="285"/>
    </row>
    <row r="98" spans="3:22" s="168" customFormat="1" ht="12">
      <c r="C98" s="287" t="s">
        <v>239</v>
      </c>
      <c r="E98" s="279">
        <f>'INPUT | KSz &gt; Erlöse &amp; Finanz'!I65</f>
        <v>0</v>
      </c>
      <c r="R98" s="285"/>
      <c r="S98" s="285"/>
      <c r="T98" s="288"/>
      <c r="U98" s="289"/>
      <c r="V98" s="283">
        <f ca="1">E98/(1+WACCKSz)^(MAX(C63:C96)-C63+1)</f>
        <v>0</v>
      </c>
    </row>
    <row r="100" spans="3:22" s="297" customFormat="1" ht="4.1500000000000004" customHeight="1">
      <c r="D100" s="298"/>
      <c r="E100" s="298"/>
      <c r="F100" s="299"/>
      <c r="G100" s="299"/>
      <c r="H100" s="299"/>
      <c r="I100" s="300"/>
      <c r="J100" s="301"/>
      <c r="K100" s="302"/>
      <c r="L100" s="302"/>
      <c r="M100" s="301"/>
    </row>
  </sheetData>
  <sheetProtection algorithmName="SHA-512" hashValue="twUFJkRPbOwFevmKryLFgU9gu2TXIK02tr1/J86ZuSwN+MqvrvGtDshQkgOKnc9vpJVFl8NYAbsnGEVSVPXV7g==" saltValue="41Q8E75SnC02K3s+xRyBeg==" spinCount="100000" sheet="1" objects="1" scenarios="1"/>
  <mergeCells count="10">
    <mergeCell ref="T7:V7"/>
    <mergeCell ref="T9:V9"/>
    <mergeCell ref="M9:N9"/>
    <mergeCell ref="P9:R9"/>
    <mergeCell ref="M10:N10"/>
    <mergeCell ref="P10:R10"/>
    <mergeCell ref="P7:R7"/>
    <mergeCell ref="M7:N7"/>
    <mergeCell ref="M8:N8"/>
    <mergeCell ref="P8:R8"/>
  </mergeCells>
  <conditionalFormatting sqref="V41:V55 T41:T55 P41:P55 M41:N55 K41:K55 G41:G55 E41:E55 I41:I55">
    <cfRule type="expression" dxfId="7" priority="3">
      <formula>$C41=""</formula>
    </cfRule>
  </conditionalFormatting>
  <conditionalFormatting sqref="V22:V40 T22:T40 P22:P40 M22:N40 K22:K40 G22:I22 E22:E40 G23:G40 I23:I40 H23:H55 R22:R55">
    <cfRule type="expression" dxfId="6" priority="2">
      <formula>$C22=""</formula>
    </cfRule>
  </conditionalFormatting>
  <conditionalFormatting sqref="V63:V96 T63:T96 P63:P96 M63:N96 K63:K96 E63:E96 R63:R96 G63:I96">
    <cfRule type="expression" dxfId="5" priority="1">
      <formula>$C63=""</formula>
    </cfRule>
  </conditionalFormatting>
  <pageMargins left="0.34" right="0.39" top="0.78740157480314965" bottom="1.73" header="0.31496062992125984" footer="0.31496062992125984"/>
  <pageSetup paperSize="9" scale="69" orientation="portrait" verticalDpi="1200" r:id="rId1"/>
  <extLst>
    <ext xmlns:x14="http://schemas.microsoft.com/office/spreadsheetml/2009/9/main" uri="{78C0D931-6437-407d-A8EE-F0AAD7539E65}">
      <x14:conditionalFormattings>
        <x14:conditionalFormatting xmlns:xm="http://schemas.microsoft.com/office/excel/2006/main">
          <x14:cfRule type="expression" priority="35" id="{9F345368-8792-471E-872D-38B535BE798B}">
            <xm:f>$H$61='INPUT | Allgemeines'!$S$62</xm:f>
            <x14:dxf>
              <fill>
                <patternFill>
                  <bgColor rgb="FFFF0000"/>
                </patternFill>
              </fill>
            </x14:dxf>
          </x14:cfRule>
          <xm:sqref>H61:N61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FAF7-38E3-462A-957F-9E9C16B6A6F3}">
  <sheetPr>
    <pageSetUpPr fitToPage="1"/>
  </sheetPr>
  <dimension ref="A1:XFB167"/>
  <sheetViews>
    <sheetView view="pageLayout" zoomScaleNormal="100" workbookViewId="0">
      <selection activeCell="J30" sqref="J30"/>
    </sheetView>
  </sheetViews>
  <sheetFormatPr baseColWidth="10" defaultColWidth="11.5703125" defaultRowHeight="14.45" customHeight="1" zeroHeight="1"/>
  <cols>
    <col min="1" max="1" width="4.140625" style="349" customWidth="1"/>
    <col min="2" max="2" width="3.7109375" style="349" customWidth="1"/>
    <col min="3" max="3" width="8.7109375" style="349" customWidth="1"/>
    <col min="4" max="4" width="11.42578125" style="349" customWidth="1"/>
    <col min="5" max="5" width="6.7109375" style="349" customWidth="1"/>
    <col min="6" max="6" width="6.140625" style="349" customWidth="1"/>
    <col min="7" max="7" width="10" style="349" customWidth="1"/>
    <col min="8" max="8" width="9.28515625" style="349" customWidth="1"/>
    <col min="9" max="9" width="15.7109375" style="349" customWidth="1"/>
    <col min="10" max="10" width="6.7109375" style="349" customWidth="1"/>
    <col min="11" max="16382" width="0" style="349" hidden="1" customWidth="1"/>
    <col min="16383" max="16383" width="1.28515625" style="349" customWidth="1"/>
    <col min="16384" max="16384" width="6.140625" style="349" customWidth="1"/>
  </cols>
  <sheetData>
    <row r="1" spans="1:16382" ht="23.25">
      <c r="A1" s="521" t="s">
        <v>365</v>
      </c>
      <c r="B1" s="521"/>
      <c r="C1" s="521"/>
      <c r="D1" s="521"/>
      <c r="E1" s="521"/>
      <c r="F1" s="521"/>
      <c r="G1" s="521"/>
      <c r="H1" s="521"/>
      <c r="I1" s="521"/>
      <c r="J1" s="521"/>
    </row>
    <row r="2" spans="1:16382" s="357" customFormat="1" ht="15">
      <c r="A2" s="522" t="s">
        <v>367</v>
      </c>
      <c r="B2" s="522"/>
      <c r="C2" s="522"/>
      <c r="D2" s="522"/>
      <c r="E2" s="522"/>
      <c r="F2" s="522"/>
      <c r="G2" s="522"/>
      <c r="H2" s="522"/>
      <c r="I2" s="522"/>
      <c r="J2" s="522"/>
    </row>
    <row r="3" spans="1:16382" ht="15">
      <c r="A3" s="350"/>
      <c r="B3" s="350"/>
      <c r="C3" s="350"/>
      <c r="D3" s="350"/>
    </row>
    <row r="4" spans="1:16382" ht="22.9" customHeight="1">
      <c r="A4" s="523" t="s">
        <v>361</v>
      </c>
      <c r="B4" s="523"/>
      <c r="C4" s="523"/>
      <c r="D4" s="524" t="str">
        <f>Kurztitel</f>
        <v>Gasverteilnetz Süd</v>
      </c>
      <c r="E4" s="524"/>
      <c r="F4" s="524"/>
      <c r="G4" s="524"/>
      <c r="H4" s="524"/>
      <c r="I4" s="524"/>
      <c r="J4" s="524"/>
    </row>
    <row r="5" spans="1:16382" ht="45.75" customHeight="1">
      <c r="A5" s="354" t="s">
        <v>362</v>
      </c>
      <c r="B5" s="354"/>
      <c r="C5" s="354"/>
      <c r="D5" s="524" t="str">
        <f>'INPUT | Allgemeines'!G7</f>
        <v>Stadtwerke Musterhausen</v>
      </c>
      <c r="E5" s="524"/>
      <c r="F5" s="524"/>
      <c r="G5" s="524"/>
      <c r="H5" s="524"/>
      <c r="I5" s="524"/>
      <c r="J5" s="524"/>
    </row>
    <row r="6" spans="1:16382" ht="15">
      <c r="A6" s="517" t="s">
        <v>363</v>
      </c>
      <c r="B6" s="517"/>
      <c r="C6" s="517"/>
      <c r="D6" s="517"/>
      <c r="E6" s="517"/>
      <c r="F6" s="517"/>
      <c r="G6" s="517"/>
      <c r="H6" s="517"/>
      <c r="I6" s="517"/>
      <c r="J6" s="517"/>
    </row>
    <row r="7" spans="1:16382" ht="6" customHeight="1">
      <c r="A7" s="351"/>
      <c r="B7" s="351"/>
      <c r="C7" s="351"/>
      <c r="D7" s="351"/>
      <c r="E7" s="351"/>
      <c r="F7" s="351"/>
      <c r="G7" s="351"/>
      <c r="H7" s="351"/>
      <c r="I7" s="351"/>
      <c r="J7" s="351"/>
    </row>
    <row r="8" spans="1:16382" ht="151.69999999999999" customHeight="1">
      <c r="A8" s="352"/>
      <c r="B8" s="518"/>
      <c r="C8" s="519"/>
      <c r="D8" s="519"/>
      <c r="E8" s="519"/>
      <c r="F8" s="519"/>
      <c r="G8" s="519"/>
      <c r="H8" s="519"/>
      <c r="I8" s="519"/>
      <c r="J8" s="520"/>
    </row>
    <row r="9" spans="1:16382" ht="15">
      <c r="A9" s="416"/>
      <c r="B9" s="416"/>
      <c r="C9" s="416"/>
      <c r="D9" s="416"/>
      <c r="E9" s="416"/>
      <c r="F9" s="416"/>
      <c r="G9" s="416"/>
      <c r="H9" s="416"/>
      <c r="I9" s="416"/>
      <c r="J9" s="417" t="s">
        <v>404</v>
      </c>
    </row>
    <row r="10" spans="1:16382" ht="10.15" customHeight="1">
      <c r="A10" s="355"/>
      <c r="B10" s="355"/>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c r="AT10" s="355"/>
      <c r="AU10" s="355"/>
      <c r="AV10" s="355"/>
      <c r="AW10" s="355"/>
      <c r="AX10" s="355"/>
      <c r="AY10" s="355"/>
      <c r="AZ10" s="355"/>
      <c r="BA10" s="355"/>
      <c r="BB10" s="355"/>
      <c r="BC10" s="355"/>
      <c r="BD10" s="355"/>
      <c r="BE10" s="355"/>
      <c r="BF10" s="355"/>
      <c r="BG10" s="355"/>
      <c r="BH10" s="355"/>
      <c r="BI10" s="355"/>
      <c r="BJ10" s="355"/>
      <c r="BK10" s="355"/>
      <c r="BL10" s="355"/>
      <c r="BM10" s="355"/>
      <c r="BN10" s="355"/>
      <c r="BO10" s="355"/>
      <c r="BP10" s="355"/>
      <c r="BQ10" s="355"/>
      <c r="BR10" s="355"/>
      <c r="BS10" s="355"/>
      <c r="BT10" s="355"/>
      <c r="BU10" s="355"/>
      <c r="BV10" s="355"/>
      <c r="BW10" s="355"/>
      <c r="BX10" s="355"/>
      <c r="BY10" s="355"/>
      <c r="BZ10" s="355"/>
      <c r="CA10" s="355"/>
      <c r="CB10" s="355"/>
      <c r="CC10" s="355"/>
      <c r="CD10" s="355"/>
      <c r="CE10" s="355"/>
      <c r="CF10" s="355"/>
      <c r="CG10" s="355"/>
      <c r="CH10" s="355"/>
      <c r="CI10" s="355"/>
      <c r="CJ10" s="355"/>
      <c r="CK10" s="355"/>
      <c r="CL10" s="355"/>
      <c r="CM10" s="355"/>
      <c r="CN10" s="355"/>
      <c r="CO10" s="355"/>
      <c r="CP10" s="355"/>
      <c r="CQ10" s="355"/>
      <c r="CR10" s="355"/>
      <c r="CS10" s="355"/>
      <c r="CT10" s="355"/>
      <c r="CU10" s="355"/>
      <c r="CV10" s="355"/>
      <c r="CW10" s="355"/>
      <c r="CX10" s="355"/>
      <c r="CY10" s="355"/>
      <c r="CZ10" s="355"/>
      <c r="DA10" s="355"/>
      <c r="DB10" s="355"/>
      <c r="DC10" s="355"/>
      <c r="DD10" s="355"/>
      <c r="DE10" s="355"/>
      <c r="DF10" s="355"/>
      <c r="DG10" s="355"/>
      <c r="DH10" s="355"/>
      <c r="DI10" s="355"/>
      <c r="DJ10" s="355"/>
      <c r="DK10" s="355"/>
      <c r="DL10" s="355"/>
      <c r="DM10" s="355"/>
      <c r="DN10" s="355"/>
      <c r="DO10" s="355"/>
      <c r="DP10" s="355"/>
      <c r="DQ10" s="355"/>
      <c r="DR10" s="355"/>
      <c r="DS10" s="355"/>
      <c r="DT10" s="355"/>
      <c r="DU10" s="355"/>
      <c r="DV10" s="355"/>
      <c r="DW10" s="355"/>
      <c r="DX10" s="355"/>
      <c r="DY10" s="355"/>
      <c r="DZ10" s="355"/>
      <c r="EA10" s="355"/>
      <c r="EB10" s="355"/>
      <c r="EC10" s="355"/>
      <c r="ED10" s="355"/>
      <c r="EE10" s="355"/>
      <c r="EF10" s="355"/>
      <c r="EG10" s="355"/>
      <c r="EH10" s="355"/>
      <c r="EI10" s="355"/>
      <c r="EJ10" s="355"/>
      <c r="EK10" s="355"/>
      <c r="EL10" s="355"/>
      <c r="EM10" s="355"/>
      <c r="EN10" s="355"/>
      <c r="EO10" s="355"/>
      <c r="EP10" s="355"/>
      <c r="EQ10" s="355"/>
      <c r="ER10" s="355"/>
      <c r="ES10" s="355"/>
      <c r="ET10" s="355"/>
      <c r="EU10" s="355"/>
      <c r="EV10" s="355"/>
      <c r="EW10" s="355"/>
      <c r="EX10" s="355"/>
      <c r="EY10" s="355"/>
      <c r="EZ10" s="355"/>
      <c r="FA10" s="355"/>
      <c r="FB10" s="355"/>
      <c r="FC10" s="355"/>
      <c r="FD10" s="355"/>
      <c r="FE10" s="355"/>
      <c r="FF10" s="355"/>
      <c r="FG10" s="355"/>
      <c r="FH10" s="355"/>
      <c r="FI10" s="355"/>
      <c r="FJ10" s="355"/>
      <c r="FK10" s="355"/>
      <c r="FL10" s="355"/>
      <c r="FM10" s="355"/>
      <c r="FN10" s="355"/>
      <c r="FO10" s="355"/>
      <c r="FP10" s="355"/>
      <c r="FQ10" s="355"/>
      <c r="FR10" s="355"/>
      <c r="FS10" s="355"/>
      <c r="FT10" s="355"/>
      <c r="FU10" s="355"/>
      <c r="FV10" s="355"/>
      <c r="FW10" s="355"/>
      <c r="FX10" s="355"/>
      <c r="FY10" s="355"/>
      <c r="FZ10" s="355"/>
      <c r="GA10" s="355"/>
      <c r="GB10" s="355"/>
      <c r="GC10" s="355"/>
      <c r="GD10" s="355"/>
      <c r="GE10" s="355"/>
      <c r="GF10" s="355"/>
      <c r="GG10" s="355"/>
      <c r="GH10" s="355"/>
      <c r="GI10" s="355"/>
      <c r="GJ10" s="355"/>
      <c r="GK10" s="355"/>
      <c r="GL10" s="355"/>
      <c r="GM10" s="355"/>
      <c r="GN10" s="355"/>
      <c r="GO10" s="355"/>
      <c r="GP10" s="355"/>
      <c r="GQ10" s="355"/>
      <c r="GR10" s="355"/>
      <c r="GS10" s="355"/>
      <c r="GT10" s="355"/>
      <c r="GU10" s="355"/>
      <c r="GV10" s="355"/>
      <c r="GW10" s="355"/>
      <c r="GX10" s="355"/>
      <c r="GY10" s="355"/>
      <c r="GZ10" s="355"/>
      <c r="HA10" s="355"/>
      <c r="HB10" s="355"/>
      <c r="HC10" s="355"/>
      <c r="HD10" s="355"/>
      <c r="HE10" s="355"/>
      <c r="HF10" s="355"/>
      <c r="HG10" s="355"/>
      <c r="HH10" s="355"/>
      <c r="HI10" s="355"/>
      <c r="HJ10" s="355"/>
      <c r="HK10" s="355"/>
      <c r="HL10" s="355"/>
      <c r="HM10" s="355"/>
      <c r="HN10" s="355"/>
      <c r="HO10" s="355"/>
      <c r="HP10" s="355"/>
      <c r="HQ10" s="355"/>
      <c r="HR10" s="355"/>
      <c r="HS10" s="355"/>
      <c r="HT10" s="355"/>
      <c r="HU10" s="355"/>
      <c r="HV10" s="355"/>
      <c r="HW10" s="355"/>
      <c r="HX10" s="355"/>
      <c r="HY10" s="355"/>
      <c r="HZ10" s="355"/>
      <c r="IA10" s="355"/>
      <c r="IB10" s="355"/>
      <c r="IC10" s="355"/>
      <c r="ID10" s="355"/>
      <c r="IE10" s="355"/>
      <c r="IF10" s="355"/>
      <c r="IG10" s="355"/>
      <c r="IH10" s="355"/>
      <c r="II10" s="355"/>
      <c r="IJ10" s="355"/>
      <c r="IK10" s="355"/>
      <c r="IL10" s="355"/>
      <c r="IM10" s="355"/>
      <c r="IN10" s="355"/>
      <c r="IO10" s="355"/>
      <c r="IP10" s="355"/>
      <c r="IQ10" s="355"/>
      <c r="IR10" s="355"/>
      <c r="IS10" s="355"/>
      <c r="IT10" s="355"/>
      <c r="IU10" s="355"/>
      <c r="IV10" s="355"/>
      <c r="IW10" s="355"/>
      <c r="IX10" s="355"/>
      <c r="IY10" s="355"/>
      <c r="IZ10" s="355"/>
      <c r="JA10" s="355"/>
      <c r="JB10" s="355"/>
      <c r="JC10" s="355"/>
      <c r="JD10" s="355"/>
      <c r="JE10" s="355"/>
      <c r="JF10" s="355"/>
      <c r="JG10" s="355"/>
      <c r="JH10" s="355"/>
      <c r="JI10" s="355"/>
      <c r="JJ10" s="355"/>
      <c r="JK10" s="355"/>
      <c r="JL10" s="355"/>
      <c r="JM10" s="355"/>
      <c r="JN10" s="355"/>
      <c r="JO10" s="355"/>
      <c r="JP10" s="355"/>
      <c r="JQ10" s="355"/>
      <c r="JR10" s="355"/>
      <c r="JS10" s="355"/>
      <c r="JT10" s="355"/>
      <c r="JU10" s="355"/>
      <c r="JV10" s="355"/>
      <c r="JW10" s="355"/>
      <c r="JX10" s="355"/>
      <c r="JY10" s="355"/>
      <c r="JZ10" s="355"/>
      <c r="KA10" s="355"/>
      <c r="KB10" s="355"/>
      <c r="KC10" s="355"/>
      <c r="KD10" s="355"/>
      <c r="KE10" s="355"/>
      <c r="KF10" s="355"/>
      <c r="KG10" s="355"/>
      <c r="KH10" s="355"/>
      <c r="KI10" s="355"/>
      <c r="KJ10" s="355"/>
      <c r="KK10" s="355"/>
      <c r="KL10" s="355"/>
      <c r="KM10" s="355"/>
      <c r="KN10" s="355"/>
      <c r="KO10" s="355"/>
      <c r="KP10" s="355"/>
      <c r="KQ10" s="355"/>
      <c r="KR10" s="355"/>
      <c r="KS10" s="355"/>
      <c r="KT10" s="355"/>
      <c r="KU10" s="355"/>
      <c r="KV10" s="355"/>
      <c r="KW10" s="355"/>
      <c r="KX10" s="355"/>
      <c r="KY10" s="355"/>
      <c r="KZ10" s="355"/>
      <c r="LA10" s="355"/>
      <c r="LB10" s="355"/>
      <c r="LC10" s="355"/>
      <c r="LD10" s="355"/>
      <c r="LE10" s="355"/>
      <c r="LF10" s="355"/>
      <c r="LG10" s="355"/>
      <c r="LH10" s="355"/>
      <c r="LI10" s="355"/>
      <c r="LJ10" s="355"/>
      <c r="LK10" s="355"/>
      <c r="LL10" s="355"/>
      <c r="LM10" s="355"/>
      <c r="LN10" s="355"/>
      <c r="LO10" s="355"/>
      <c r="LP10" s="355"/>
      <c r="LQ10" s="355"/>
      <c r="LR10" s="355"/>
      <c r="LS10" s="355"/>
      <c r="LT10" s="355"/>
      <c r="LU10" s="355"/>
      <c r="LV10" s="355"/>
      <c r="LW10" s="355"/>
      <c r="LX10" s="355"/>
      <c r="LY10" s="355"/>
      <c r="LZ10" s="355"/>
      <c r="MA10" s="355"/>
      <c r="MB10" s="355"/>
      <c r="MC10" s="355"/>
      <c r="MD10" s="355"/>
      <c r="ME10" s="355"/>
      <c r="MF10" s="355"/>
      <c r="MG10" s="355"/>
      <c r="MH10" s="355"/>
      <c r="MI10" s="355"/>
      <c r="MJ10" s="355"/>
      <c r="MK10" s="355"/>
      <c r="ML10" s="355"/>
      <c r="MM10" s="355"/>
      <c r="MN10" s="355"/>
      <c r="MO10" s="355"/>
      <c r="MP10" s="355"/>
      <c r="MQ10" s="355"/>
      <c r="MR10" s="355"/>
      <c r="MS10" s="355"/>
      <c r="MT10" s="355"/>
      <c r="MU10" s="355"/>
      <c r="MV10" s="355"/>
      <c r="MW10" s="355"/>
      <c r="MX10" s="355"/>
      <c r="MY10" s="355"/>
      <c r="MZ10" s="355"/>
      <c r="NA10" s="355"/>
      <c r="NB10" s="355"/>
      <c r="NC10" s="355"/>
      <c r="ND10" s="355"/>
      <c r="NE10" s="355"/>
      <c r="NF10" s="355"/>
      <c r="NG10" s="355"/>
      <c r="NH10" s="355"/>
      <c r="NI10" s="355"/>
      <c r="NJ10" s="355"/>
      <c r="NK10" s="355"/>
      <c r="NL10" s="355"/>
      <c r="NM10" s="355"/>
      <c r="NN10" s="355"/>
      <c r="NO10" s="355"/>
      <c r="NP10" s="355"/>
      <c r="NQ10" s="355"/>
      <c r="NR10" s="355"/>
      <c r="NS10" s="355"/>
      <c r="NT10" s="355"/>
      <c r="NU10" s="355"/>
      <c r="NV10" s="355"/>
      <c r="NW10" s="355"/>
      <c r="NX10" s="355"/>
      <c r="NY10" s="355"/>
      <c r="NZ10" s="355"/>
      <c r="OA10" s="355"/>
      <c r="OB10" s="355"/>
      <c r="OC10" s="355"/>
      <c r="OD10" s="355"/>
      <c r="OE10" s="355"/>
      <c r="OF10" s="355"/>
      <c r="OG10" s="355"/>
      <c r="OH10" s="355"/>
      <c r="OI10" s="355"/>
      <c r="OJ10" s="355"/>
      <c r="OK10" s="355"/>
      <c r="OL10" s="355"/>
      <c r="OM10" s="355"/>
      <c r="ON10" s="355"/>
      <c r="OO10" s="355"/>
      <c r="OP10" s="355"/>
      <c r="OQ10" s="355"/>
      <c r="OR10" s="355"/>
      <c r="OS10" s="355"/>
      <c r="OT10" s="355"/>
      <c r="OU10" s="355"/>
      <c r="OV10" s="355"/>
      <c r="OW10" s="355"/>
      <c r="OX10" s="355"/>
      <c r="OY10" s="355"/>
      <c r="OZ10" s="355"/>
      <c r="PA10" s="355"/>
      <c r="PB10" s="355"/>
      <c r="PC10" s="355"/>
      <c r="PD10" s="355"/>
      <c r="PE10" s="355"/>
      <c r="PF10" s="355"/>
      <c r="PG10" s="355"/>
      <c r="PH10" s="355"/>
      <c r="PI10" s="355"/>
      <c r="PJ10" s="355"/>
      <c r="PK10" s="355"/>
      <c r="PL10" s="355"/>
      <c r="PM10" s="355"/>
      <c r="PN10" s="355"/>
      <c r="PO10" s="355"/>
      <c r="PP10" s="355"/>
      <c r="PQ10" s="355"/>
      <c r="PR10" s="355"/>
      <c r="PS10" s="355"/>
      <c r="PT10" s="355"/>
      <c r="PU10" s="355"/>
      <c r="PV10" s="355"/>
      <c r="PW10" s="355"/>
      <c r="PX10" s="355"/>
      <c r="PY10" s="355"/>
      <c r="PZ10" s="355"/>
      <c r="QA10" s="355"/>
      <c r="QB10" s="355"/>
      <c r="QC10" s="355"/>
      <c r="QD10" s="355"/>
      <c r="QE10" s="355"/>
      <c r="QF10" s="355"/>
      <c r="QG10" s="355"/>
      <c r="QH10" s="355"/>
      <c r="QI10" s="355"/>
      <c r="QJ10" s="355"/>
      <c r="QK10" s="355"/>
      <c r="QL10" s="355"/>
      <c r="QM10" s="355"/>
      <c r="QN10" s="355"/>
      <c r="QO10" s="355"/>
      <c r="QP10" s="355"/>
      <c r="QQ10" s="355"/>
      <c r="QR10" s="355"/>
      <c r="QS10" s="355"/>
      <c r="QT10" s="355"/>
      <c r="QU10" s="355"/>
      <c r="QV10" s="355"/>
      <c r="QW10" s="355"/>
      <c r="QX10" s="355"/>
      <c r="QY10" s="355"/>
      <c r="QZ10" s="355"/>
      <c r="RA10" s="355"/>
      <c r="RB10" s="355"/>
      <c r="RC10" s="355"/>
      <c r="RD10" s="355"/>
      <c r="RE10" s="355"/>
      <c r="RF10" s="355"/>
      <c r="RG10" s="355"/>
      <c r="RH10" s="355"/>
      <c r="RI10" s="355"/>
      <c r="RJ10" s="355"/>
      <c r="RK10" s="355"/>
      <c r="RL10" s="355"/>
      <c r="RM10" s="355"/>
      <c r="RN10" s="355"/>
      <c r="RO10" s="355"/>
      <c r="RP10" s="355"/>
      <c r="RQ10" s="355"/>
      <c r="RR10" s="355"/>
      <c r="RS10" s="355"/>
      <c r="RT10" s="355"/>
      <c r="RU10" s="355"/>
      <c r="RV10" s="355"/>
      <c r="RW10" s="355"/>
      <c r="RX10" s="355"/>
      <c r="RY10" s="355"/>
      <c r="RZ10" s="355"/>
      <c r="SA10" s="355"/>
      <c r="SB10" s="355"/>
      <c r="SC10" s="355"/>
      <c r="SD10" s="355"/>
      <c r="SE10" s="355"/>
      <c r="SF10" s="355"/>
      <c r="SG10" s="355"/>
      <c r="SH10" s="355"/>
      <c r="SI10" s="355"/>
      <c r="SJ10" s="355"/>
      <c r="SK10" s="355"/>
      <c r="SL10" s="355"/>
      <c r="SM10" s="355"/>
      <c r="SN10" s="355"/>
      <c r="SO10" s="355"/>
      <c r="SP10" s="355"/>
      <c r="SQ10" s="355"/>
      <c r="SR10" s="355"/>
      <c r="SS10" s="355"/>
      <c r="ST10" s="355"/>
      <c r="SU10" s="355"/>
      <c r="SV10" s="355"/>
      <c r="SW10" s="355"/>
      <c r="SX10" s="355"/>
      <c r="SY10" s="355"/>
      <c r="SZ10" s="355"/>
      <c r="TA10" s="355"/>
      <c r="TB10" s="355"/>
      <c r="TC10" s="355"/>
      <c r="TD10" s="355"/>
      <c r="TE10" s="355"/>
      <c r="TF10" s="355"/>
      <c r="TG10" s="355"/>
      <c r="TH10" s="355"/>
      <c r="TI10" s="355"/>
      <c r="TJ10" s="355"/>
      <c r="TK10" s="355"/>
      <c r="TL10" s="355"/>
      <c r="TM10" s="355"/>
      <c r="TN10" s="355"/>
      <c r="TO10" s="355"/>
      <c r="TP10" s="355"/>
      <c r="TQ10" s="355"/>
      <c r="TR10" s="355"/>
      <c r="TS10" s="355"/>
      <c r="TT10" s="355"/>
      <c r="TU10" s="355"/>
      <c r="TV10" s="355"/>
      <c r="TW10" s="355"/>
      <c r="TX10" s="355"/>
      <c r="TY10" s="355"/>
      <c r="TZ10" s="355"/>
      <c r="UA10" s="355"/>
      <c r="UB10" s="355"/>
      <c r="UC10" s="355"/>
      <c r="UD10" s="355"/>
      <c r="UE10" s="355"/>
      <c r="UF10" s="355"/>
      <c r="UG10" s="355"/>
      <c r="UH10" s="355"/>
      <c r="UI10" s="355"/>
      <c r="UJ10" s="355"/>
      <c r="UK10" s="355"/>
      <c r="UL10" s="355"/>
      <c r="UM10" s="355"/>
      <c r="UN10" s="355"/>
      <c r="UO10" s="355"/>
      <c r="UP10" s="355"/>
      <c r="UQ10" s="355"/>
      <c r="UR10" s="355"/>
      <c r="US10" s="355"/>
      <c r="UT10" s="355"/>
      <c r="UU10" s="355"/>
      <c r="UV10" s="355"/>
      <c r="UW10" s="355"/>
      <c r="UX10" s="355"/>
      <c r="UY10" s="355"/>
      <c r="UZ10" s="355"/>
      <c r="VA10" s="355"/>
      <c r="VB10" s="355"/>
      <c r="VC10" s="355"/>
      <c r="VD10" s="355"/>
      <c r="VE10" s="355"/>
      <c r="VF10" s="355"/>
      <c r="VG10" s="355"/>
      <c r="VH10" s="355"/>
      <c r="VI10" s="355"/>
      <c r="VJ10" s="355"/>
      <c r="VK10" s="355"/>
      <c r="VL10" s="355"/>
      <c r="VM10" s="355"/>
      <c r="VN10" s="355"/>
      <c r="VO10" s="355"/>
      <c r="VP10" s="355"/>
      <c r="VQ10" s="355"/>
      <c r="VR10" s="355"/>
      <c r="VS10" s="355"/>
      <c r="VT10" s="355"/>
      <c r="VU10" s="355"/>
      <c r="VV10" s="355"/>
      <c r="VW10" s="355"/>
      <c r="VX10" s="355"/>
      <c r="VY10" s="355"/>
      <c r="VZ10" s="355"/>
      <c r="WA10" s="355"/>
      <c r="WB10" s="355"/>
      <c r="WC10" s="355"/>
      <c r="WD10" s="355"/>
      <c r="WE10" s="355"/>
      <c r="WF10" s="355"/>
      <c r="WG10" s="355"/>
      <c r="WH10" s="355"/>
      <c r="WI10" s="355"/>
      <c r="WJ10" s="355"/>
      <c r="WK10" s="355"/>
      <c r="WL10" s="355"/>
      <c r="WM10" s="355"/>
      <c r="WN10" s="355"/>
      <c r="WO10" s="355"/>
      <c r="WP10" s="355"/>
      <c r="WQ10" s="355"/>
      <c r="WR10" s="355"/>
      <c r="WS10" s="355"/>
      <c r="WT10" s="355"/>
      <c r="WU10" s="355"/>
      <c r="WV10" s="355"/>
      <c r="WW10" s="355"/>
      <c r="WX10" s="355"/>
      <c r="WY10" s="355"/>
      <c r="WZ10" s="355"/>
      <c r="XA10" s="355"/>
      <c r="XB10" s="355"/>
      <c r="XC10" s="355"/>
      <c r="XD10" s="355"/>
      <c r="XE10" s="355"/>
      <c r="XF10" s="355"/>
      <c r="XG10" s="355"/>
      <c r="XH10" s="355"/>
      <c r="XI10" s="355"/>
      <c r="XJ10" s="355"/>
      <c r="XK10" s="355"/>
      <c r="XL10" s="355"/>
      <c r="XM10" s="355"/>
      <c r="XN10" s="355"/>
      <c r="XO10" s="355"/>
      <c r="XP10" s="355"/>
      <c r="XQ10" s="355"/>
      <c r="XR10" s="355"/>
      <c r="XS10" s="355"/>
      <c r="XT10" s="355"/>
      <c r="XU10" s="355"/>
      <c r="XV10" s="355"/>
      <c r="XW10" s="355"/>
      <c r="XX10" s="355"/>
      <c r="XY10" s="355"/>
      <c r="XZ10" s="355"/>
      <c r="YA10" s="355"/>
      <c r="YB10" s="355"/>
      <c r="YC10" s="355"/>
      <c r="YD10" s="355"/>
      <c r="YE10" s="355"/>
      <c r="YF10" s="355"/>
      <c r="YG10" s="355"/>
      <c r="YH10" s="355"/>
      <c r="YI10" s="355"/>
      <c r="YJ10" s="355"/>
      <c r="YK10" s="355"/>
      <c r="YL10" s="355"/>
      <c r="YM10" s="355"/>
      <c r="YN10" s="355"/>
      <c r="YO10" s="355"/>
      <c r="YP10" s="355"/>
      <c r="YQ10" s="355"/>
      <c r="YR10" s="355"/>
      <c r="YS10" s="355"/>
      <c r="YT10" s="355"/>
      <c r="YU10" s="355"/>
      <c r="YV10" s="355"/>
      <c r="YW10" s="355"/>
      <c r="YX10" s="355"/>
      <c r="YY10" s="355"/>
      <c r="YZ10" s="355"/>
      <c r="ZA10" s="355"/>
      <c r="ZB10" s="355"/>
      <c r="ZC10" s="355"/>
      <c r="ZD10" s="355"/>
      <c r="ZE10" s="355"/>
      <c r="ZF10" s="355"/>
      <c r="ZG10" s="355"/>
      <c r="ZH10" s="355"/>
      <c r="ZI10" s="355"/>
      <c r="ZJ10" s="355"/>
      <c r="ZK10" s="355"/>
      <c r="ZL10" s="355"/>
      <c r="ZM10" s="355"/>
      <c r="ZN10" s="355"/>
      <c r="ZO10" s="355"/>
      <c r="ZP10" s="355"/>
      <c r="ZQ10" s="355"/>
      <c r="ZR10" s="355"/>
      <c r="ZS10" s="355"/>
      <c r="ZT10" s="355"/>
      <c r="ZU10" s="355"/>
      <c r="ZV10" s="355"/>
      <c r="ZW10" s="355"/>
      <c r="ZX10" s="355"/>
      <c r="ZY10" s="355"/>
      <c r="ZZ10" s="355"/>
      <c r="AAA10" s="355"/>
      <c r="AAB10" s="355"/>
      <c r="AAC10" s="355"/>
      <c r="AAD10" s="355"/>
      <c r="AAE10" s="355"/>
      <c r="AAF10" s="355"/>
      <c r="AAG10" s="355"/>
      <c r="AAH10" s="355"/>
      <c r="AAI10" s="355"/>
      <c r="AAJ10" s="355"/>
      <c r="AAK10" s="355"/>
      <c r="AAL10" s="355"/>
      <c r="AAM10" s="355"/>
      <c r="AAN10" s="355"/>
      <c r="AAO10" s="355"/>
      <c r="AAP10" s="355"/>
      <c r="AAQ10" s="355"/>
      <c r="AAR10" s="355"/>
      <c r="AAS10" s="355"/>
      <c r="AAT10" s="355"/>
      <c r="AAU10" s="355"/>
      <c r="AAV10" s="355"/>
      <c r="AAW10" s="355"/>
      <c r="AAX10" s="355"/>
      <c r="AAY10" s="355"/>
      <c r="AAZ10" s="355"/>
      <c r="ABA10" s="355"/>
      <c r="ABB10" s="355"/>
      <c r="ABC10" s="355"/>
      <c r="ABD10" s="355"/>
      <c r="ABE10" s="355"/>
      <c r="ABF10" s="355"/>
      <c r="ABG10" s="355"/>
      <c r="ABH10" s="355"/>
      <c r="ABI10" s="355"/>
      <c r="ABJ10" s="355"/>
      <c r="ABK10" s="355"/>
      <c r="ABL10" s="355"/>
      <c r="ABM10" s="355"/>
      <c r="ABN10" s="355"/>
      <c r="ABO10" s="355"/>
      <c r="ABP10" s="355"/>
      <c r="ABQ10" s="355"/>
      <c r="ABR10" s="355"/>
      <c r="ABS10" s="355"/>
      <c r="ABT10" s="355"/>
      <c r="ABU10" s="355"/>
      <c r="ABV10" s="355"/>
      <c r="ABW10" s="355"/>
      <c r="ABX10" s="355"/>
      <c r="ABY10" s="355"/>
      <c r="ABZ10" s="355"/>
      <c r="ACA10" s="355"/>
      <c r="ACB10" s="355"/>
      <c r="ACC10" s="355"/>
      <c r="ACD10" s="355"/>
      <c r="ACE10" s="355"/>
      <c r="ACF10" s="355"/>
      <c r="ACG10" s="355"/>
      <c r="ACH10" s="355"/>
      <c r="ACI10" s="355"/>
      <c r="ACJ10" s="355"/>
      <c r="ACK10" s="355"/>
      <c r="ACL10" s="355"/>
      <c r="ACM10" s="355"/>
      <c r="ACN10" s="355"/>
      <c r="ACO10" s="355"/>
      <c r="ACP10" s="355"/>
      <c r="ACQ10" s="355"/>
      <c r="ACR10" s="355"/>
      <c r="ACS10" s="355"/>
      <c r="ACT10" s="355"/>
      <c r="ACU10" s="355"/>
      <c r="ACV10" s="355"/>
      <c r="ACW10" s="355"/>
      <c r="ACX10" s="355"/>
      <c r="ACY10" s="355"/>
      <c r="ACZ10" s="355"/>
      <c r="ADA10" s="355"/>
      <c r="ADB10" s="355"/>
      <c r="ADC10" s="355"/>
      <c r="ADD10" s="355"/>
      <c r="ADE10" s="355"/>
      <c r="ADF10" s="355"/>
      <c r="ADG10" s="355"/>
      <c r="ADH10" s="355"/>
      <c r="ADI10" s="355"/>
      <c r="ADJ10" s="355"/>
      <c r="ADK10" s="355"/>
      <c r="ADL10" s="355"/>
      <c r="ADM10" s="355"/>
      <c r="ADN10" s="355"/>
      <c r="ADO10" s="355"/>
      <c r="ADP10" s="355"/>
      <c r="ADQ10" s="355"/>
      <c r="ADR10" s="355"/>
      <c r="ADS10" s="355"/>
      <c r="ADT10" s="355"/>
      <c r="ADU10" s="355"/>
      <c r="ADV10" s="355"/>
      <c r="ADW10" s="355"/>
      <c r="ADX10" s="355"/>
      <c r="ADY10" s="355"/>
      <c r="ADZ10" s="355"/>
      <c r="AEA10" s="355"/>
      <c r="AEB10" s="355"/>
      <c r="AEC10" s="355"/>
      <c r="AED10" s="355"/>
      <c r="AEE10" s="355"/>
      <c r="AEF10" s="355"/>
      <c r="AEG10" s="355"/>
      <c r="AEH10" s="355"/>
      <c r="AEI10" s="355"/>
      <c r="AEJ10" s="355"/>
      <c r="AEK10" s="355"/>
      <c r="AEL10" s="355"/>
      <c r="AEM10" s="355"/>
      <c r="AEN10" s="355"/>
      <c r="AEO10" s="355"/>
      <c r="AEP10" s="355"/>
      <c r="AEQ10" s="355"/>
      <c r="AER10" s="355"/>
      <c r="AES10" s="355"/>
      <c r="AET10" s="355"/>
      <c r="AEU10" s="355"/>
      <c r="AEV10" s="355"/>
      <c r="AEW10" s="355"/>
      <c r="AEX10" s="355"/>
      <c r="AEY10" s="355"/>
      <c r="AEZ10" s="355"/>
      <c r="AFA10" s="355"/>
      <c r="AFB10" s="355"/>
      <c r="AFC10" s="355"/>
      <c r="AFD10" s="355"/>
      <c r="AFE10" s="355"/>
      <c r="AFF10" s="355"/>
      <c r="AFG10" s="355"/>
      <c r="AFH10" s="355"/>
      <c r="AFI10" s="355"/>
      <c r="AFJ10" s="355"/>
      <c r="AFK10" s="355"/>
      <c r="AFL10" s="355"/>
      <c r="AFM10" s="355"/>
      <c r="AFN10" s="355"/>
      <c r="AFO10" s="355"/>
      <c r="AFP10" s="355"/>
      <c r="AFQ10" s="355"/>
      <c r="AFR10" s="355"/>
      <c r="AFS10" s="355"/>
      <c r="AFT10" s="355"/>
      <c r="AFU10" s="355"/>
      <c r="AFV10" s="355"/>
      <c r="AFW10" s="355"/>
      <c r="AFX10" s="355"/>
      <c r="AFY10" s="355"/>
      <c r="AFZ10" s="355"/>
      <c r="AGA10" s="355"/>
      <c r="AGB10" s="355"/>
      <c r="AGC10" s="355"/>
      <c r="AGD10" s="355"/>
      <c r="AGE10" s="355"/>
      <c r="AGF10" s="355"/>
      <c r="AGG10" s="355"/>
      <c r="AGH10" s="355"/>
      <c r="AGI10" s="355"/>
      <c r="AGJ10" s="355"/>
      <c r="AGK10" s="355"/>
      <c r="AGL10" s="355"/>
      <c r="AGM10" s="355"/>
      <c r="AGN10" s="355"/>
      <c r="AGO10" s="355"/>
      <c r="AGP10" s="355"/>
      <c r="AGQ10" s="355"/>
      <c r="AGR10" s="355"/>
      <c r="AGS10" s="355"/>
      <c r="AGT10" s="355"/>
      <c r="AGU10" s="355"/>
      <c r="AGV10" s="355"/>
      <c r="AGW10" s="355"/>
      <c r="AGX10" s="355"/>
      <c r="AGY10" s="355"/>
      <c r="AGZ10" s="355"/>
      <c r="AHA10" s="355"/>
      <c r="AHB10" s="355"/>
      <c r="AHC10" s="355"/>
      <c r="AHD10" s="355"/>
      <c r="AHE10" s="355"/>
      <c r="AHF10" s="355"/>
      <c r="AHG10" s="355"/>
      <c r="AHH10" s="355"/>
      <c r="AHI10" s="355"/>
      <c r="AHJ10" s="355"/>
      <c r="AHK10" s="355"/>
      <c r="AHL10" s="355"/>
      <c r="AHM10" s="355"/>
      <c r="AHN10" s="355"/>
      <c r="AHO10" s="355"/>
      <c r="AHP10" s="355"/>
      <c r="AHQ10" s="355"/>
      <c r="AHR10" s="355"/>
      <c r="AHS10" s="355"/>
      <c r="AHT10" s="355"/>
      <c r="AHU10" s="355"/>
      <c r="AHV10" s="355"/>
      <c r="AHW10" s="355"/>
      <c r="AHX10" s="355"/>
      <c r="AHY10" s="355"/>
      <c r="AHZ10" s="355"/>
      <c r="AIA10" s="355"/>
      <c r="AIB10" s="355"/>
      <c r="AIC10" s="355"/>
      <c r="AID10" s="355"/>
      <c r="AIE10" s="355"/>
      <c r="AIF10" s="355"/>
      <c r="AIG10" s="355"/>
      <c r="AIH10" s="355"/>
      <c r="AII10" s="355"/>
      <c r="AIJ10" s="355"/>
      <c r="AIK10" s="355"/>
      <c r="AIL10" s="355"/>
      <c r="AIM10" s="355"/>
      <c r="AIN10" s="355"/>
      <c r="AIO10" s="355"/>
      <c r="AIP10" s="355"/>
      <c r="AIQ10" s="355"/>
      <c r="AIR10" s="355"/>
      <c r="AIS10" s="355"/>
      <c r="AIT10" s="355"/>
      <c r="AIU10" s="355"/>
      <c r="AIV10" s="355"/>
      <c r="AIW10" s="355"/>
      <c r="AIX10" s="355"/>
      <c r="AIY10" s="355"/>
      <c r="AIZ10" s="355"/>
      <c r="AJA10" s="355"/>
      <c r="AJB10" s="355"/>
      <c r="AJC10" s="355"/>
      <c r="AJD10" s="355"/>
      <c r="AJE10" s="355"/>
      <c r="AJF10" s="355"/>
      <c r="AJG10" s="355"/>
      <c r="AJH10" s="355"/>
      <c r="AJI10" s="355"/>
      <c r="AJJ10" s="355"/>
      <c r="AJK10" s="355"/>
      <c r="AJL10" s="355"/>
      <c r="AJM10" s="355"/>
      <c r="AJN10" s="355"/>
      <c r="AJO10" s="355"/>
      <c r="AJP10" s="355"/>
      <c r="AJQ10" s="355"/>
      <c r="AJR10" s="355"/>
      <c r="AJS10" s="355"/>
      <c r="AJT10" s="355"/>
      <c r="AJU10" s="355"/>
      <c r="AJV10" s="355"/>
      <c r="AJW10" s="355"/>
      <c r="AJX10" s="355"/>
      <c r="AJY10" s="355"/>
      <c r="AJZ10" s="355"/>
      <c r="AKA10" s="355"/>
      <c r="AKB10" s="355"/>
      <c r="AKC10" s="355"/>
      <c r="AKD10" s="355"/>
      <c r="AKE10" s="355"/>
      <c r="AKF10" s="355"/>
      <c r="AKG10" s="355"/>
      <c r="AKH10" s="355"/>
      <c r="AKI10" s="355"/>
      <c r="AKJ10" s="355"/>
      <c r="AKK10" s="355"/>
      <c r="AKL10" s="355"/>
      <c r="AKM10" s="355"/>
      <c r="AKN10" s="355"/>
      <c r="AKO10" s="355"/>
      <c r="AKP10" s="355"/>
      <c r="AKQ10" s="355"/>
      <c r="AKR10" s="355"/>
      <c r="AKS10" s="355"/>
      <c r="AKT10" s="355"/>
      <c r="AKU10" s="355"/>
      <c r="AKV10" s="355"/>
      <c r="AKW10" s="355"/>
      <c r="AKX10" s="355"/>
      <c r="AKY10" s="355"/>
      <c r="AKZ10" s="355"/>
      <c r="ALA10" s="355"/>
      <c r="ALB10" s="355"/>
      <c r="ALC10" s="355"/>
      <c r="ALD10" s="355"/>
      <c r="ALE10" s="355"/>
      <c r="ALF10" s="355"/>
      <c r="ALG10" s="355"/>
      <c r="ALH10" s="355"/>
      <c r="ALI10" s="355"/>
      <c r="ALJ10" s="355"/>
      <c r="ALK10" s="355"/>
      <c r="ALL10" s="355"/>
      <c r="ALM10" s="355"/>
      <c r="ALN10" s="355"/>
      <c r="ALO10" s="355"/>
      <c r="ALP10" s="355"/>
      <c r="ALQ10" s="355"/>
      <c r="ALR10" s="355"/>
      <c r="ALS10" s="355"/>
      <c r="ALT10" s="355"/>
      <c r="ALU10" s="355"/>
      <c r="ALV10" s="355"/>
      <c r="ALW10" s="355"/>
      <c r="ALX10" s="355"/>
      <c r="ALY10" s="355"/>
      <c r="ALZ10" s="355"/>
      <c r="AMA10" s="355"/>
      <c r="AMB10" s="355"/>
      <c r="AMC10" s="355"/>
      <c r="AMD10" s="355"/>
      <c r="AME10" s="355"/>
      <c r="AMF10" s="355"/>
      <c r="AMG10" s="355"/>
      <c r="AMH10" s="355"/>
      <c r="AMI10" s="355"/>
      <c r="AMJ10" s="355"/>
      <c r="AMK10" s="355"/>
      <c r="AML10" s="355"/>
      <c r="AMM10" s="355"/>
      <c r="AMN10" s="355"/>
      <c r="AMO10" s="355"/>
      <c r="AMP10" s="355"/>
      <c r="AMQ10" s="355"/>
      <c r="AMR10" s="355"/>
      <c r="AMS10" s="355"/>
      <c r="AMT10" s="355"/>
      <c r="AMU10" s="355"/>
      <c r="AMV10" s="355"/>
      <c r="AMW10" s="355"/>
      <c r="AMX10" s="355"/>
      <c r="AMY10" s="355"/>
      <c r="AMZ10" s="355"/>
      <c r="ANA10" s="355"/>
      <c r="ANB10" s="355"/>
      <c r="ANC10" s="355"/>
      <c r="AND10" s="355"/>
      <c r="ANE10" s="355"/>
      <c r="ANF10" s="355"/>
      <c r="ANG10" s="355"/>
      <c r="ANH10" s="355"/>
      <c r="ANI10" s="355"/>
      <c r="ANJ10" s="355"/>
      <c r="ANK10" s="355"/>
      <c r="ANL10" s="355"/>
      <c r="ANM10" s="355"/>
      <c r="ANN10" s="355"/>
      <c r="ANO10" s="355"/>
      <c r="ANP10" s="355"/>
      <c r="ANQ10" s="355"/>
      <c r="ANR10" s="355"/>
      <c r="ANS10" s="355"/>
      <c r="ANT10" s="355"/>
      <c r="ANU10" s="355"/>
      <c r="ANV10" s="355"/>
      <c r="ANW10" s="355"/>
      <c r="ANX10" s="355"/>
      <c r="ANY10" s="355"/>
      <c r="ANZ10" s="355"/>
      <c r="AOA10" s="355"/>
      <c r="AOB10" s="355"/>
      <c r="AOC10" s="355"/>
      <c r="AOD10" s="355"/>
      <c r="AOE10" s="355"/>
      <c r="AOF10" s="355"/>
      <c r="AOG10" s="355"/>
      <c r="AOH10" s="355"/>
      <c r="AOI10" s="355"/>
      <c r="AOJ10" s="355"/>
      <c r="AOK10" s="355"/>
      <c r="AOL10" s="355"/>
      <c r="AOM10" s="355"/>
      <c r="AON10" s="355"/>
      <c r="AOO10" s="355"/>
      <c r="AOP10" s="355"/>
      <c r="AOQ10" s="355"/>
      <c r="AOR10" s="355"/>
      <c r="AOS10" s="355"/>
      <c r="AOT10" s="355"/>
      <c r="AOU10" s="355"/>
      <c r="AOV10" s="355"/>
      <c r="AOW10" s="355"/>
      <c r="AOX10" s="355"/>
      <c r="AOY10" s="355"/>
      <c r="AOZ10" s="355"/>
      <c r="APA10" s="355"/>
      <c r="APB10" s="355"/>
      <c r="APC10" s="355"/>
      <c r="APD10" s="355"/>
      <c r="APE10" s="355"/>
      <c r="APF10" s="355"/>
      <c r="APG10" s="355"/>
      <c r="APH10" s="355"/>
      <c r="API10" s="355"/>
      <c r="APJ10" s="355"/>
      <c r="APK10" s="355"/>
      <c r="APL10" s="355"/>
      <c r="APM10" s="355"/>
      <c r="APN10" s="355"/>
      <c r="APO10" s="355"/>
      <c r="APP10" s="355"/>
      <c r="APQ10" s="355"/>
      <c r="APR10" s="355"/>
      <c r="APS10" s="355"/>
      <c r="APT10" s="355"/>
      <c r="APU10" s="355"/>
      <c r="APV10" s="355"/>
      <c r="APW10" s="355"/>
      <c r="APX10" s="355"/>
      <c r="APY10" s="355"/>
      <c r="APZ10" s="355"/>
      <c r="AQA10" s="355"/>
      <c r="AQB10" s="355"/>
      <c r="AQC10" s="355"/>
      <c r="AQD10" s="355"/>
      <c r="AQE10" s="355"/>
      <c r="AQF10" s="355"/>
      <c r="AQG10" s="355"/>
      <c r="AQH10" s="355"/>
      <c r="AQI10" s="355"/>
      <c r="AQJ10" s="355"/>
      <c r="AQK10" s="355"/>
      <c r="AQL10" s="355"/>
      <c r="AQM10" s="355"/>
      <c r="AQN10" s="355"/>
      <c r="AQO10" s="355"/>
      <c r="AQP10" s="355"/>
      <c r="AQQ10" s="355"/>
      <c r="AQR10" s="355"/>
      <c r="AQS10" s="355"/>
      <c r="AQT10" s="355"/>
      <c r="AQU10" s="355"/>
      <c r="AQV10" s="355"/>
      <c r="AQW10" s="355"/>
      <c r="AQX10" s="355"/>
      <c r="AQY10" s="355"/>
      <c r="AQZ10" s="355"/>
      <c r="ARA10" s="355"/>
      <c r="ARB10" s="355"/>
      <c r="ARC10" s="355"/>
      <c r="ARD10" s="355"/>
      <c r="ARE10" s="355"/>
      <c r="ARF10" s="355"/>
      <c r="ARG10" s="355"/>
      <c r="ARH10" s="355"/>
      <c r="ARI10" s="355"/>
      <c r="ARJ10" s="355"/>
      <c r="ARK10" s="355"/>
      <c r="ARL10" s="355"/>
      <c r="ARM10" s="355"/>
      <c r="ARN10" s="355"/>
      <c r="ARO10" s="355"/>
      <c r="ARP10" s="355"/>
      <c r="ARQ10" s="355"/>
      <c r="ARR10" s="355"/>
      <c r="ARS10" s="355"/>
      <c r="ART10" s="355"/>
      <c r="ARU10" s="355"/>
      <c r="ARV10" s="355"/>
      <c r="ARW10" s="355"/>
      <c r="ARX10" s="355"/>
      <c r="ARY10" s="355"/>
      <c r="ARZ10" s="355"/>
      <c r="ASA10" s="355"/>
      <c r="ASB10" s="355"/>
      <c r="ASC10" s="355"/>
      <c r="ASD10" s="355"/>
      <c r="ASE10" s="355"/>
      <c r="ASF10" s="355"/>
      <c r="ASG10" s="355"/>
      <c r="ASH10" s="355"/>
      <c r="ASI10" s="355"/>
      <c r="ASJ10" s="355"/>
      <c r="ASK10" s="355"/>
      <c r="ASL10" s="355"/>
      <c r="ASM10" s="355"/>
      <c r="ASN10" s="355"/>
      <c r="ASO10" s="355"/>
      <c r="ASP10" s="355"/>
      <c r="ASQ10" s="355"/>
      <c r="ASR10" s="355"/>
      <c r="ASS10" s="355"/>
      <c r="AST10" s="355"/>
      <c r="ASU10" s="355"/>
      <c r="ASV10" s="355"/>
      <c r="ASW10" s="355"/>
      <c r="ASX10" s="355"/>
      <c r="ASY10" s="355"/>
      <c r="ASZ10" s="355"/>
      <c r="ATA10" s="355"/>
      <c r="ATB10" s="355"/>
      <c r="ATC10" s="355"/>
      <c r="ATD10" s="355"/>
      <c r="ATE10" s="355"/>
      <c r="ATF10" s="355"/>
      <c r="ATG10" s="355"/>
      <c r="ATH10" s="355"/>
      <c r="ATI10" s="355"/>
      <c r="ATJ10" s="355"/>
      <c r="ATK10" s="355"/>
      <c r="ATL10" s="355"/>
      <c r="ATM10" s="355"/>
      <c r="ATN10" s="355"/>
      <c r="ATO10" s="355"/>
      <c r="ATP10" s="355"/>
      <c r="ATQ10" s="355"/>
      <c r="ATR10" s="355"/>
      <c r="ATS10" s="355"/>
      <c r="ATT10" s="355"/>
      <c r="ATU10" s="355"/>
      <c r="ATV10" s="355"/>
      <c r="ATW10" s="355"/>
      <c r="ATX10" s="355"/>
      <c r="ATY10" s="355"/>
      <c r="ATZ10" s="355"/>
      <c r="AUA10" s="355"/>
      <c r="AUB10" s="355"/>
      <c r="AUC10" s="355"/>
      <c r="AUD10" s="355"/>
      <c r="AUE10" s="355"/>
      <c r="AUF10" s="355"/>
      <c r="AUG10" s="355"/>
      <c r="AUH10" s="355"/>
      <c r="AUI10" s="355"/>
      <c r="AUJ10" s="355"/>
      <c r="AUK10" s="355"/>
      <c r="AUL10" s="355"/>
      <c r="AUM10" s="355"/>
      <c r="AUN10" s="355"/>
      <c r="AUO10" s="355"/>
      <c r="AUP10" s="355"/>
      <c r="AUQ10" s="355"/>
      <c r="AUR10" s="355"/>
      <c r="AUS10" s="355"/>
      <c r="AUT10" s="355"/>
      <c r="AUU10" s="355"/>
      <c r="AUV10" s="355"/>
      <c r="AUW10" s="355"/>
      <c r="AUX10" s="355"/>
      <c r="AUY10" s="355"/>
      <c r="AUZ10" s="355"/>
      <c r="AVA10" s="355"/>
      <c r="AVB10" s="355"/>
      <c r="AVC10" s="355"/>
      <c r="AVD10" s="355"/>
      <c r="AVE10" s="355"/>
      <c r="AVF10" s="355"/>
      <c r="AVG10" s="355"/>
      <c r="AVH10" s="355"/>
      <c r="AVI10" s="355"/>
      <c r="AVJ10" s="355"/>
      <c r="AVK10" s="355"/>
      <c r="AVL10" s="355"/>
      <c r="AVM10" s="355"/>
      <c r="AVN10" s="355"/>
      <c r="AVO10" s="355"/>
      <c r="AVP10" s="355"/>
      <c r="AVQ10" s="355"/>
      <c r="AVR10" s="355"/>
      <c r="AVS10" s="355"/>
      <c r="AVT10" s="355"/>
      <c r="AVU10" s="355"/>
      <c r="AVV10" s="355"/>
      <c r="AVW10" s="355"/>
      <c r="AVX10" s="355"/>
      <c r="AVY10" s="355"/>
      <c r="AVZ10" s="355"/>
      <c r="AWA10" s="355"/>
      <c r="AWB10" s="355"/>
      <c r="AWC10" s="355"/>
      <c r="AWD10" s="355"/>
      <c r="AWE10" s="355"/>
      <c r="AWF10" s="355"/>
      <c r="AWG10" s="355"/>
      <c r="AWH10" s="355"/>
      <c r="AWI10" s="355"/>
      <c r="AWJ10" s="355"/>
      <c r="AWK10" s="355"/>
      <c r="AWL10" s="355"/>
      <c r="AWM10" s="355"/>
      <c r="AWN10" s="355"/>
      <c r="AWO10" s="355"/>
      <c r="AWP10" s="355"/>
      <c r="AWQ10" s="355"/>
      <c r="AWR10" s="355"/>
      <c r="AWS10" s="355"/>
      <c r="AWT10" s="355"/>
      <c r="AWU10" s="355"/>
      <c r="AWV10" s="355"/>
      <c r="AWW10" s="355"/>
      <c r="AWX10" s="355"/>
      <c r="AWY10" s="355"/>
      <c r="AWZ10" s="355"/>
      <c r="AXA10" s="355"/>
      <c r="AXB10" s="355"/>
      <c r="AXC10" s="355"/>
      <c r="AXD10" s="355"/>
      <c r="AXE10" s="355"/>
      <c r="AXF10" s="355"/>
      <c r="AXG10" s="355"/>
      <c r="AXH10" s="355"/>
      <c r="AXI10" s="355"/>
      <c r="AXJ10" s="355"/>
      <c r="AXK10" s="355"/>
      <c r="AXL10" s="355"/>
      <c r="AXM10" s="355"/>
      <c r="AXN10" s="355"/>
      <c r="AXO10" s="355"/>
      <c r="AXP10" s="355"/>
      <c r="AXQ10" s="355"/>
      <c r="AXR10" s="355"/>
      <c r="AXS10" s="355"/>
      <c r="AXT10" s="355"/>
      <c r="AXU10" s="355"/>
      <c r="AXV10" s="355"/>
      <c r="AXW10" s="355"/>
      <c r="AXX10" s="355"/>
      <c r="AXY10" s="355"/>
      <c r="AXZ10" s="355"/>
      <c r="AYA10" s="355"/>
      <c r="AYB10" s="355"/>
      <c r="AYC10" s="355"/>
      <c r="AYD10" s="355"/>
      <c r="AYE10" s="355"/>
      <c r="AYF10" s="355"/>
      <c r="AYG10" s="355"/>
      <c r="AYH10" s="355"/>
      <c r="AYI10" s="355"/>
      <c r="AYJ10" s="355"/>
      <c r="AYK10" s="355"/>
      <c r="AYL10" s="355"/>
      <c r="AYM10" s="355"/>
      <c r="AYN10" s="355"/>
      <c r="AYO10" s="355"/>
      <c r="AYP10" s="355"/>
      <c r="AYQ10" s="355"/>
      <c r="AYR10" s="355"/>
      <c r="AYS10" s="355"/>
      <c r="AYT10" s="355"/>
      <c r="AYU10" s="355"/>
      <c r="AYV10" s="355"/>
      <c r="AYW10" s="355"/>
      <c r="AYX10" s="355"/>
      <c r="AYY10" s="355"/>
      <c r="AYZ10" s="355"/>
      <c r="AZA10" s="355"/>
      <c r="AZB10" s="355"/>
      <c r="AZC10" s="355"/>
      <c r="AZD10" s="355"/>
      <c r="AZE10" s="355"/>
      <c r="AZF10" s="355"/>
      <c r="AZG10" s="355"/>
      <c r="AZH10" s="355"/>
      <c r="AZI10" s="355"/>
      <c r="AZJ10" s="355"/>
      <c r="AZK10" s="355"/>
      <c r="AZL10" s="355"/>
      <c r="AZM10" s="355"/>
      <c r="AZN10" s="355"/>
      <c r="AZO10" s="355"/>
      <c r="AZP10" s="355"/>
      <c r="AZQ10" s="355"/>
      <c r="AZR10" s="355"/>
      <c r="AZS10" s="355"/>
      <c r="AZT10" s="355"/>
      <c r="AZU10" s="355"/>
      <c r="AZV10" s="355"/>
      <c r="AZW10" s="355"/>
      <c r="AZX10" s="355"/>
      <c r="AZY10" s="355"/>
      <c r="AZZ10" s="355"/>
      <c r="BAA10" s="355"/>
      <c r="BAB10" s="355"/>
      <c r="BAC10" s="355"/>
      <c r="BAD10" s="355"/>
      <c r="BAE10" s="355"/>
      <c r="BAF10" s="355"/>
      <c r="BAG10" s="355"/>
      <c r="BAH10" s="355"/>
      <c r="BAI10" s="355"/>
      <c r="BAJ10" s="355"/>
      <c r="BAK10" s="355"/>
      <c r="BAL10" s="355"/>
      <c r="BAM10" s="355"/>
      <c r="BAN10" s="355"/>
      <c r="BAO10" s="355"/>
      <c r="BAP10" s="355"/>
      <c r="BAQ10" s="355"/>
      <c r="BAR10" s="355"/>
      <c r="BAS10" s="355"/>
      <c r="BAT10" s="355"/>
      <c r="BAU10" s="355"/>
      <c r="BAV10" s="355"/>
      <c r="BAW10" s="355"/>
      <c r="BAX10" s="355"/>
      <c r="BAY10" s="355"/>
      <c r="BAZ10" s="355"/>
      <c r="BBA10" s="355"/>
      <c r="BBB10" s="355"/>
      <c r="BBC10" s="355"/>
      <c r="BBD10" s="355"/>
      <c r="BBE10" s="355"/>
      <c r="BBF10" s="355"/>
      <c r="BBG10" s="355"/>
      <c r="BBH10" s="355"/>
      <c r="BBI10" s="355"/>
      <c r="BBJ10" s="355"/>
      <c r="BBK10" s="355"/>
      <c r="BBL10" s="355"/>
      <c r="BBM10" s="355"/>
      <c r="BBN10" s="355"/>
      <c r="BBO10" s="355"/>
      <c r="BBP10" s="355"/>
      <c r="BBQ10" s="355"/>
      <c r="BBR10" s="355"/>
      <c r="BBS10" s="355"/>
      <c r="BBT10" s="355"/>
      <c r="BBU10" s="355"/>
      <c r="BBV10" s="355"/>
      <c r="BBW10" s="355"/>
      <c r="BBX10" s="355"/>
      <c r="BBY10" s="355"/>
      <c r="BBZ10" s="355"/>
      <c r="BCA10" s="355"/>
      <c r="BCB10" s="355"/>
      <c r="BCC10" s="355"/>
      <c r="BCD10" s="355"/>
      <c r="BCE10" s="355"/>
      <c r="BCF10" s="355"/>
      <c r="BCG10" s="355"/>
      <c r="BCH10" s="355"/>
      <c r="BCI10" s="355"/>
      <c r="BCJ10" s="355"/>
      <c r="BCK10" s="355"/>
      <c r="BCL10" s="355"/>
      <c r="BCM10" s="355"/>
      <c r="BCN10" s="355"/>
      <c r="BCO10" s="355"/>
      <c r="BCP10" s="355"/>
      <c r="BCQ10" s="355"/>
      <c r="BCR10" s="355"/>
      <c r="BCS10" s="355"/>
      <c r="BCT10" s="355"/>
      <c r="BCU10" s="355"/>
      <c r="BCV10" s="355"/>
      <c r="BCW10" s="355"/>
      <c r="BCX10" s="355"/>
      <c r="BCY10" s="355"/>
      <c r="BCZ10" s="355"/>
      <c r="BDA10" s="355"/>
      <c r="BDB10" s="355"/>
      <c r="BDC10" s="355"/>
      <c r="BDD10" s="355"/>
      <c r="BDE10" s="355"/>
      <c r="BDF10" s="355"/>
      <c r="BDG10" s="355"/>
      <c r="BDH10" s="355"/>
      <c r="BDI10" s="355"/>
      <c r="BDJ10" s="355"/>
      <c r="BDK10" s="355"/>
      <c r="BDL10" s="355"/>
      <c r="BDM10" s="355"/>
      <c r="BDN10" s="355"/>
      <c r="BDO10" s="355"/>
      <c r="BDP10" s="355"/>
      <c r="BDQ10" s="355"/>
      <c r="BDR10" s="355"/>
      <c r="BDS10" s="355"/>
      <c r="BDT10" s="355"/>
      <c r="BDU10" s="355"/>
      <c r="BDV10" s="355"/>
      <c r="BDW10" s="355"/>
      <c r="BDX10" s="355"/>
      <c r="BDY10" s="355"/>
      <c r="BDZ10" s="355"/>
      <c r="BEA10" s="355"/>
      <c r="BEB10" s="355"/>
      <c r="BEC10" s="355"/>
      <c r="BED10" s="355"/>
      <c r="BEE10" s="355"/>
      <c r="BEF10" s="355"/>
      <c r="BEG10" s="355"/>
      <c r="BEH10" s="355"/>
      <c r="BEI10" s="355"/>
      <c r="BEJ10" s="355"/>
      <c r="BEK10" s="355"/>
      <c r="BEL10" s="355"/>
      <c r="BEM10" s="355"/>
      <c r="BEN10" s="355"/>
      <c r="BEO10" s="355"/>
      <c r="BEP10" s="355"/>
      <c r="BEQ10" s="355"/>
      <c r="BER10" s="355"/>
      <c r="BES10" s="355"/>
      <c r="BET10" s="355"/>
      <c r="BEU10" s="355"/>
      <c r="BEV10" s="355"/>
      <c r="BEW10" s="355"/>
      <c r="BEX10" s="355"/>
      <c r="BEY10" s="355"/>
      <c r="BEZ10" s="355"/>
      <c r="BFA10" s="355"/>
      <c r="BFB10" s="355"/>
      <c r="BFC10" s="355"/>
      <c r="BFD10" s="355"/>
      <c r="BFE10" s="355"/>
      <c r="BFF10" s="355"/>
      <c r="BFG10" s="355"/>
      <c r="BFH10" s="355"/>
      <c r="BFI10" s="355"/>
      <c r="BFJ10" s="355"/>
      <c r="BFK10" s="355"/>
      <c r="BFL10" s="355"/>
      <c r="BFM10" s="355"/>
      <c r="BFN10" s="355"/>
      <c r="BFO10" s="355"/>
      <c r="BFP10" s="355"/>
      <c r="BFQ10" s="355"/>
      <c r="BFR10" s="355"/>
      <c r="BFS10" s="355"/>
      <c r="BFT10" s="355"/>
      <c r="BFU10" s="355"/>
      <c r="BFV10" s="355"/>
      <c r="BFW10" s="355"/>
      <c r="BFX10" s="355"/>
      <c r="BFY10" s="355"/>
      <c r="BFZ10" s="355"/>
      <c r="BGA10" s="355"/>
      <c r="BGB10" s="355"/>
      <c r="BGC10" s="355"/>
      <c r="BGD10" s="355"/>
      <c r="BGE10" s="355"/>
      <c r="BGF10" s="355"/>
      <c r="BGG10" s="355"/>
      <c r="BGH10" s="355"/>
      <c r="BGI10" s="355"/>
      <c r="BGJ10" s="355"/>
      <c r="BGK10" s="355"/>
      <c r="BGL10" s="355"/>
      <c r="BGM10" s="355"/>
      <c r="BGN10" s="355"/>
      <c r="BGO10" s="355"/>
      <c r="BGP10" s="355"/>
      <c r="BGQ10" s="355"/>
      <c r="BGR10" s="355"/>
      <c r="BGS10" s="355"/>
      <c r="BGT10" s="355"/>
      <c r="BGU10" s="355"/>
      <c r="BGV10" s="355"/>
      <c r="BGW10" s="355"/>
      <c r="BGX10" s="355"/>
      <c r="BGY10" s="355"/>
      <c r="BGZ10" s="355"/>
      <c r="BHA10" s="355"/>
      <c r="BHB10" s="355"/>
      <c r="BHC10" s="355"/>
      <c r="BHD10" s="355"/>
      <c r="BHE10" s="355"/>
      <c r="BHF10" s="355"/>
      <c r="BHG10" s="355"/>
      <c r="BHH10" s="355"/>
      <c r="BHI10" s="355"/>
      <c r="BHJ10" s="355"/>
      <c r="BHK10" s="355"/>
      <c r="BHL10" s="355"/>
      <c r="BHM10" s="355"/>
      <c r="BHN10" s="355"/>
      <c r="BHO10" s="355"/>
      <c r="BHP10" s="355"/>
      <c r="BHQ10" s="355"/>
      <c r="BHR10" s="355"/>
      <c r="BHS10" s="355"/>
      <c r="BHT10" s="355"/>
      <c r="BHU10" s="355"/>
      <c r="BHV10" s="355"/>
      <c r="BHW10" s="355"/>
      <c r="BHX10" s="355"/>
      <c r="BHY10" s="355"/>
      <c r="BHZ10" s="355"/>
      <c r="BIA10" s="355"/>
      <c r="BIB10" s="355"/>
      <c r="BIC10" s="355"/>
      <c r="BID10" s="355"/>
      <c r="BIE10" s="355"/>
      <c r="BIF10" s="355"/>
      <c r="BIG10" s="355"/>
      <c r="BIH10" s="355"/>
      <c r="BII10" s="355"/>
      <c r="BIJ10" s="355"/>
      <c r="BIK10" s="355"/>
      <c r="BIL10" s="355"/>
      <c r="BIM10" s="355"/>
      <c r="BIN10" s="355"/>
      <c r="BIO10" s="355"/>
      <c r="BIP10" s="355"/>
      <c r="BIQ10" s="355"/>
      <c r="BIR10" s="355"/>
      <c r="BIS10" s="355"/>
      <c r="BIT10" s="355"/>
      <c r="BIU10" s="355"/>
      <c r="BIV10" s="355"/>
      <c r="BIW10" s="355"/>
      <c r="BIX10" s="355"/>
      <c r="BIY10" s="355"/>
      <c r="BIZ10" s="355"/>
      <c r="BJA10" s="355"/>
      <c r="BJB10" s="355"/>
      <c r="BJC10" s="355"/>
      <c r="BJD10" s="355"/>
      <c r="BJE10" s="355"/>
      <c r="BJF10" s="355"/>
      <c r="BJG10" s="355"/>
      <c r="BJH10" s="355"/>
      <c r="BJI10" s="355"/>
      <c r="BJJ10" s="355"/>
      <c r="BJK10" s="355"/>
      <c r="BJL10" s="355"/>
      <c r="BJM10" s="355"/>
      <c r="BJN10" s="355"/>
      <c r="BJO10" s="355"/>
      <c r="BJP10" s="355"/>
      <c r="BJQ10" s="355"/>
      <c r="BJR10" s="355"/>
      <c r="BJS10" s="355"/>
      <c r="BJT10" s="355"/>
      <c r="BJU10" s="355"/>
      <c r="BJV10" s="355"/>
      <c r="BJW10" s="355"/>
      <c r="BJX10" s="355"/>
      <c r="BJY10" s="355"/>
      <c r="BJZ10" s="355"/>
      <c r="BKA10" s="355"/>
      <c r="BKB10" s="355"/>
      <c r="BKC10" s="355"/>
      <c r="BKD10" s="355"/>
      <c r="BKE10" s="355"/>
      <c r="BKF10" s="355"/>
      <c r="BKG10" s="355"/>
      <c r="BKH10" s="355"/>
      <c r="BKI10" s="355"/>
      <c r="BKJ10" s="355"/>
      <c r="BKK10" s="355"/>
      <c r="BKL10" s="355"/>
      <c r="BKM10" s="355"/>
      <c r="BKN10" s="355"/>
      <c r="BKO10" s="355"/>
      <c r="BKP10" s="355"/>
      <c r="BKQ10" s="355"/>
      <c r="BKR10" s="355"/>
      <c r="BKS10" s="355"/>
      <c r="BKT10" s="355"/>
      <c r="BKU10" s="355"/>
      <c r="BKV10" s="355"/>
      <c r="BKW10" s="355"/>
      <c r="BKX10" s="355"/>
      <c r="BKY10" s="355"/>
      <c r="BKZ10" s="355"/>
      <c r="BLA10" s="355"/>
      <c r="BLB10" s="355"/>
      <c r="BLC10" s="355"/>
      <c r="BLD10" s="355"/>
      <c r="BLE10" s="355"/>
      <c r="BLF10" s="355"/>
      <c r="BLG10" s="355"/>
      <c r="BLH10" s="355"/>
      <c r="BLI10" s="355"/>
      <c r="BLJ10" s="355"/>
      <c r="BLK10" s="355"/>
      <c r="BLL10" s="355"/>
      <c r="BLM10" s="355"/>
      <c r="BLN10" s="355"/>
      <c r="BLO10" s="355"/>
      <c r="BLP10" s="355"/>
      <c r="BLQ10" s="355"/>
      <c r="BLR10" s="355"/>
      <c r="BLS10" s="355"/>
      <c r="BLT10" s="355"/>
      <c r="BLU10" s="355"/>
      <c r="BLV10" s="355"/>
      <c r="BLW10" s="355"/>
      <c r="BLX10" s="355"/>
      <c r="BLY10" s="355"/>
      <c r="BLZ10" s="355"/>
      <c r="BMA10" s="355"/>
      <c r="BMB10" s="355"/>
      <c r="BMC10" s="355"/>
      <c r="BMD10" s="355"/>
      <c r="BME10" s="355"/>
      <c r="BMF10" s="355"/>
      <c r="BMG10" s="355"/>
      <c r="BMH10" s="355"/>
      <c r="BMI10" s="355"/>
      <c r="BMJ10" s="355"/>
      <c r="BMK10" s="355"/>
      <c r="BML10" s="355"/>
      <c r="BMM10" s="355"/>
      <c r="BMN10" s="355"/>
      <c r="BMO10" s="355"/>
      <c r="BMP10" s="355"/>
      <c r="BMQ10" s="355"/>
      <c r="BMR10" s="355"/>
      <c r="BMS10" s="355"/>
      <c r="BMT10" s="355"/>
      <c r="BMU10" s="355"/>
      <c r="BMV10" s="355"/>
      <c r="BMW10" s="355"/>
      <c r="BMX10" s="355"/>
      <c r="BMY10" s="355"/>
      <c r="BMZ10" s="355"/>
      <c r="BNA10" s="355"/>
      <c r="BNB10" s="355"/>
      <c r="BNC10" s="355"/>
      <c r="BND10" s="355"/>
      <c r="BNE10" s="355"/>
      <c r="BNF10" s="355"/>
      <c r="BNG10" s="355"/>
      <c r="BNH10" s="355"/>
      <c r="BNI10" s="355"/>
      <c r="BNJ10" s="355"/>
      <c r="BNK10" s="355"/>
      <c r="BNL10" s="355"/>
      <c r="BNM10" s="355"/>
      <c r="BNN10" s="355"/>
      <c r="BNO10" s="355"/>
      <c r="BNP10" s="355"/>
      <c r="BNQ10" s="355"/>
      <c r="BNR10" s="355"/>
      <c r="BNS10" s="355"/>
      <c r="BNT10" s="355"/>
      <c r="BNU10" s="355"/>
      <c r="BNV10" s="355"/>
      <c r="BNW10" s="355"/>
      <c r="BNX10" s="355"/>
      <c r="BNY10" s="355"/>
      <c r="BNZ10" s="355"/>
      <c r="BOA10" s="355"/>
      <c r="BOB10" s="355"/>
      <c r="BOC10" s="355"/>
      <c r="BOD10" s="355"/>
      <c r="BOE10" s="355"/>
      <c r="BOF10" s="355"/>
      <c r="BOG10" s="355"/>
      <c r="BOH10" s="355"/>
      <c r="BOI10" s="355"/>
      <c r="BOJ10" s="355"/>
      <c r="BOK10" s="355"/>
      <c r="BOL10" s="355"/>
      <c r="BOM10" s="355"/>
      <c r="BON10" s="355"/>
      <c r="BOO10" s="355"/>
      <c r="BOP10" s="355"/>
      <c r="BOQ10" s="355"/>
      <c r="BOR10" s="355"/>
      <c r="BOS10" s="355"/>
      <c r="BOT10" s="355"/>
      <c r="BOU10" s="355"/>
      <c r="BOV10" s="355"/>
      <c r="BOW10" s="355"/>
      <c r="BOX10" s="355"/>
      <c r="BOY10" s="355"/>
      <c r="BOZ10" s="355"/>
      <c r="BPA10" s="355"/>
      <c r="BPB10" s="355"/>
      <c r="BPC10" s="355"/>
      <c r="BPD10" s="355"/>
      <c r="BPE10" s="355"/>
      <c r="BPF10" s="355"/>
      <c r="BPG10" s="355"/>
      <c r="BPH10" s="355"/>
      <c r="BPI10" s="355"/>
      <c r="BPJ10" s="355"/>
      <c r="BPK10" s="355"/>
      <c r="BPL10" s="355"/>
      <c r="BPM10" s="355"/>
      <c r="BPN10" s="355"/>
      <c r="BPO10" s="355"/>
      <c r="BPP10" s="355"/>
      <c r="BPQ10" s="355"/>
      <c r="BPR10" s="355"/>
      <c r="BPS10" s="355"/>
      <c r="BPT10" s="355"/>
      <c r="BPU10" s="355"/>
      <c r="BPV10" s="355"/>
      <c r="BPW10" s="355"/>
      <c r="BPX10" s="355"/>
      <c r="BPY10" s="355"/>
      <c r="BPZ10" s="355"/>
      <c r="BQA10" s="355"/>
      <c r="BQB10" s="355"/>
      <c r="BQC10" s="355"/>
      <c r="BQD10" s="355"/>
      <c r="BQE10" s="355"/>
      <c r="BQF10" s="355"/>
      <c r="BQG10" s="355"/>
      <c r="BQH10" s="355"/>
      <c r="BQI10" s="355"/>
      <c r="BQJ10" s="355"/>
      <c r="BQK10" s="355"/>
      <c r="BQL10" s="355"/>
      <c r="BQM10" s="355"/>
      <c r="BQN10" s="355"/>
      <c r="BQO10" s="355"/>
      <c r="BQP10" s="355"/>
      <c r="BQQ10" s="355"/>
      <c r="BQR10" s="355"/>
      <c r="BQS10" s="355"/>
      <c r="BQT10" s="355"/>
      <c r="BQU10" s="355"/>
      <c r="BQV10" s="355"/>
      <c r="BQW10" s="355"/>
      <c r="BQX10" s="355"/>
      <c r="BQY10" s="355"/>
      <c r="BQZ10" s="355"/>
      <c r="BRA10" s="355"/>
      <c r="BRB10" s="355"/>
      <c r="BRC10" s="355"/>
      <c r="BRD10" s="355"/>
      <c r="BRE10" s="355"/>
      <c r="BRF10" s="355"/>
      <c r="BRG10" s="355"/>
      <c r="BRH10" s="355"/>
      <c r="BRI10" s="355"/>
      <c r="BRJ10" s="355"/>
      <c r="BRK10" s="355"/>
      <c r="BRL10" s="355"/>
      <c r="BRM10" s="355"/>
      <c r="BRN10" s="355"/>
      <c r="BRO10" s="355"/>
      <c r="BRP10" s="355"/>
      <c r="BRQ10" s="355"/>
      <c r="BRR10" s="355"/>
      <c r="BRS10" s="355"/>
      <c r="BRT10" s="355"/>
      <c r="BRU10" s="355"/>
      <c r="BRV10" s="355"/>
      <c r="BRW10" s="355"/>
      <c r="BRX10" s="355"/>
      <c r="BRY10" s="355"/>
      <c r="BRZ10" s="355"/>
      <c r="BSA10" s="355"/>
      <c r="BSB10" s="355"/>
      <c r="BSC10" s="355"/>
      <c r="BSD10" s="355"/>
      <c r="BSE10" s="355"/>
      <c r="BSF10" s="355"/>
      <c r="BSG10" s="355"/>
      <c r="BSH10" s="355"/>
      <c r="BSI10" s="355"/>
      <c r="BSJ10" s="355"/>
      <c r="BSK10" s="355"/>
      <c r="BSL10" s="355"/>
      <c r="BSM10" s="355"/>
      <c r="BSN10" s="355"/>
      <c r="BSO10" s="355"/>
      <c r="BSP10" s="355"/>
      <c r="BSQ10" s="355"/>
      <c r="BSR10" s="355"/>
      <c r="BSS10" s="355"/>
      <c r="BST10" s="355"/>
      <c r="BSU10" s="355"/>
      <c r="BSV10" s="355"/>
      <c r="BSW10" s="355"/>
      <c r="BSX10" s="355"/>
      <c r="BSY10" s="355"/>
      <c r="BSZ10" s="355"/>
      <c r="BTA10" s="355"/>
      <c r="BTB10" s="355"/>
      <c r="BTC10" s="355"/>
      <c r="BTD10" s="355"/>
      <c r="BTE10" s="355"/>
      <c r="BTF10" s="355"/>
      <c r="BTG10" s="355"/>
      <c r="BTH10" s="355"/>
      <c r="BTI10" s="355"/>
      <c r="BTJ10" s="355"/>
      <c r="BTK10" s="355"/>
      <c r="BTL10" s="355"/>
      <c r="BTM10" s="355"/>
      <c r="BTN10" s="355"/>
      <c r="BTO10" s="355"/>
      <c r="BTP10" s="355"/>
      <c r="BTQ10" s="355"/>
      <c r="BTR10" s="355"/>
      <c r="BTS10" s="355"/>
      <c r="BTT10" s="355"/>
      <c r="BTU10" s="355"/>
      <c r="BTV10" s="355"/>
      <c r="BTW10" s="355"/>
      <c r="BTX10" s="355"/>
      <c r="BTY10" s="355"/>
      <c r="BTZ10" s="355"/>
      <c r="BUA10" s="355"/>
      <c r="BUB10" s="355"/>
      <c r="BUC10" s="355"/>
      <c r="BUD10" s="355"/>
      <c r="BUE10" s="355"/>
      <c r="BUF10" s="355"/>
      <c r="BUG10" s="355"/>
      <c r="BUH10" s="355"/>
      <c r="BUI10" s="355"/>
      <c r="BUJ10" s="355"/>
      <c r="BUK10" s="355"/>
      <c r="BUL10" s="355"/>
      <c r="BUM10" s="355"/>
      <c r="BUN10" s="355"/>
      <c r="BUO10" s="355"/>
      <c r="BUP10" s="355"/>
      <c r="BUQ10" s="355"/>
      <c r="BUR10" s="355"/>
      <c r="BUS10" s="355"/>
      <c r="BUT10" s="355"/>
      <c r="BUU10" s="355"/>
      <c r="BUV10" s="355"/>
      <c r="BUW10" s="355"/>
      <c r="BUX10" s="355"/>
      <c r="BUY10" s="355"/>
      <c r="BUZ10" s="355"/>
      <c r="BVA10" s="355"/>
      <c r="BVB10" s="355"/>
      <c r="BVC10" s="355"/>
      <c r="BVD10" s="355"/>
      <c r="BVE10" s="355"/>
      <c r="BVF10" s="355"/>
      <c r="BVG10" s="355"/>
      <c r="BVH10" s="355"/>
      <c r="BVI10" s="355"/>
      <c r="BVJ10" s="355"/>
      <c r="BVK10" s="355"/>
      <c r="BVL10" s="355"/>
      <c r="BVM10" s="355"/>
      <c r="BVN10" s="355"/>
      <c r="BVO10" s="355"/>
      <c r="BVP10" s="355"/>
      <c r="BVQ10" s="355"/>
      <c r="BVR10" s="355"/>
      <c r="BVS10" s="355"/>
      <c r="BVT10" s="355"/>
      <c r="BVU10" s="355"/>
      <c r="BVV10" s="355"/>
      <c r="BVW10" s="355"/>
      <c r="BVX10" s="355"/>
      <c r="BVY10" s="355"/>
      <c r="BVZ10" s="355"/>
      <c r="BWA10" s="355"/>
      <c r="BWB10" s="355"/>
      <c r="BWC10" s="355"/>
      <c r="BWD10" s="355"/>
      <c r="BWE10" s="355"/>
      <c r="BWF10" s="355"/>
      <c r="BWG10" s="355"/>
      <c r="BWH10" s="355"/>
      <c r="BWI10" s="355"/>
      <c r="BWJ10" s="355"/>
      <c r="BWK10" s="355"/>
      <c r="BWL10" s="355"/>
      <c r="BWM10" s="355"/>
      <c r="BWN10" s="355"/>
      <c r="BWO10" s="355"/>
      <c r="BWP10" s="355"/>
      <c r="BWQ10" s="355"/>
      <c r="BWR10" s="355"/>
      <c r="BWS10" s="355"/>
      <c r="BWT10" s="355"/>
      <c r="BWU10" s="355"/>
      <c r="BWV10" s="355"/>
      <c r="BWW10" s="355"/>
      <c r="BWX10" s="355"/>
      <c r="BWY10" s="355"/>
      <c r="BWZ10" s="355"/>
      <c r="BXA10" s="355"/>
      <c r="BXB10" s="355"/>
      <c r="BXC10" s="355"/>
      <c r="BXD10" s="355"/>
      <c r="BXE10" s="355"/>
      <c r="BXF10" s="355"/>
      <c r="BXG10" s="355"/>
      <c r="BXH10" s="355"/>
      <c r="BXI10" s="355"/>
      <c r="BXJ10" s="355"/>
      <c r="BXK10" s="355"/>
      <c r="BXL10" s="355"/>
      <c r="BXM10" s="355"/>
      <c r="BXN10" s="355"/>
      <c r="BXO10" s="355"/>
      <c r="BXP10" s="355"/>
      <c r="BXQ10" s="355"/>
      <c r="BXR10" s="355"/>
      <c r="BXS10" s="355"/>
      <c r="BXT10" s="355"/>
      <c r="BXU10" s="355"/>
      <c r="BXV10" s="355"/>
      <c r="BXW10" s="355"/>
      <c r="BXX10" s="355"/>
      <c r="BXY10" s="355"/>
      <c r="BXZ10" s="355"/>
      <c r="BYA10" s="355"/>
      <c r="BYB10" s="355"/>
      <c r="BYC10" s="355"/>
      <c r="BYD10" s="355"/>
      <c r="BYE10" s="355"/>
      <c r="BYF10" s="355"/>
      <c r="BYG10" s="355"/>
      <c r="BYH10" s="355"/>
      <c r="BYI10" s="355"/>
      <c r="BYJ10" s="355"/>
      <c r="BYK10" s="355"/>
      <c r="BYL10" s="355"/>
      <c r="BYM10" s="355"/>
      <c r="BYN10" s="355"/>
      <c r="BYO10" s="355"/>
      <c r="BYP10" s="355"/>
      <c r="BYQ10" s="355"/>
      <c r="BYR10" s="355"/>
      <c r="BYS10" s="355"/>
      <c r="BYT10" s="355"/>
      <c r="BYU10" s="355"/>
      <c r="BYV10" s="355"/>
      <c r="BYW10" s="355"/>
      <c r="BYX10" s="355"/>
      <c r="BYY10" s="355"/>
      <c r="BYZ10" s="355"/>
      <c r="BZA10" s="355"/>
      <c r="BZB10" s="355"/>
      <c r="BZC10" s="355"/>
      <c r="BZD10" s="355"/>
      <c r="BZE10" s="355"/>
      <c r="BZF10" s="355"/>
      <c r="BZG10" s="355"/>
      <c r="BZH10" s="355"/>
      <c r="BZI10" s="355"/>
      <c r="BZJ10" s="355"/>
      <c r="BZK10" s="355"/>
      <c r="BZL10" s="355"/>
      <c r="BZM10" s="355"/>
      <c r="BZN10" s="355"/>
      <c r="BZO10" s="355"/>
      <c r="BZP10" s="355"/>
      <c r="BZQ10" s="355"/>
      <c r="BZR10" s="355"/>
      <c r="BZS10" s="355"/>
      <c r="BZT10" s="355"/>
      <c r="BZU10" s="355"/>
      <c r="BZV10" s="355"/>
      <c r="BZW10" s="355"/>
      <c r="BZX10" s="355"/>
      <c r="BZY10" s="355"/>
      <c r="BZZ10" s="355"/>
      <c r="CAA10" s="355"/>
      <c r="CAB10" s="355"/>
      <c r="CAC10" s="355"/>
      <c r="CAD10" s="355"/>
      <c r="CAE10" s="355"/>
      <c r="CAF10" s="355"/>
      <c r="CAG10" s="355"/>
      <c r="CAH10" s="355"/>
      <c r="CAI10" s="355"/>
      <c r="CAJ10" s="355"/>
      <c r="CAK10" s="355"/>
      <c r="CAL10" s="355"/>
      <c r="CAM10" s="355"/>
      <c r="CAN10" s="355"/>
      <c r="CAO10" s="355"/>
      <c r="CAP10" s="355"/>
      <c r="CAQ10" s="355"/>
      <c r="CAR10" s="355"/>
      <c r="CAS10" s="355"/>
      <c r="CAT10" s="355"/>
      <c r="CAU10" s="355"/>
      <c r="CAV10" s="355"/>
      <c r="CAW10" s="355"/>
      <c r="CAX10" s="355"/>
      <c r="CAY10" s="355"/>
      <c r="CAZ10" s="355"/>
      <c r="CBA10" s="355"/>
      <c r="CBB10" s="355"/>
      <c r="CBC10" s="355"/>
      <c r="CBD10" s="355"/>
      <c r="CBE10" s="355"/>
      <c r="CBF10" s="355"/>
      <c r="CBG10" s="355"/>
      <c r="CBH10" s="355"/>
      <c r="CBI10" s="355"/>
      <c r="CBJ10" s="355"/>
      <c r="CBK10" s="355"/>
      <c r="CBL10" s="355"/>
      <c r="CBM10" s="355"/>
      <c r="CBN10" s="355"/>
      <c r="CBO10" s="355"/>
      <c r="CBP10" s="355"/>
      <c r="CBQ10" s="355"/>
      <c r="CBR10" s="355"/>
      <c r="CBS10" s="355"/>
      <c r="CBT10" s="355"/>
      <c r="CBU10" s="355"/>
      <c r="CBV10" s="355"/>
      <c r="CBW10" s="355"/>
      <c r="CBX10" s="355"/>
      <c r="CBY10" s="355"/>
      <c r="CBZ10" s="355"/>
      <c r="CCA10" s="355"/>
      <c r="CCB10" s="355"/>
      <c r="CCC10" s="355"/>
      <c r="CCD10" s="355"/>
      <c r="CCE10" s="355"/>
      <c r="CCF10" s="355"/>
      <c r="CCG10" s="355"/>
      <c r="CCH10" s="355"/>
      <c r="CCI10" s="355"/>
      <c r="CCJ10" s="355"/>
      <c r="CCK10" s="355"/>
      <c r="CCL10" s="355"/>
      <c r="CCM10" s="355"/>
      <c r="CCN10" s="355"/>
      <c r="CCO10" s="355"/>
      <c r="CCP10" s="355"/>
      <c r="CCQ10" s="355"/>
      <c r="CCR10" s="355"/>
      <c r="CCS10" s="355"/>
      <c r="CCT10" s="355"/>
      <c r="CCU10" s="355"/>
      <c r="CCV10" s="355"/>
      <c r="CCW10" s="355"/>
      <c r="CCX10" s="355"/>
      <c r="CCY10" s="355"/>
      <c r="CCZ10" s="355"/>
      <c r="CDA10" s="355"/>
      <c r="CDB10" s="355"/>
      <c r="CDC10" s="355"/>
      <c r="CDD10" s="355"/>
      <c r="CDE10" s="355"/>
      <c r="CDF10" s="355"/>
      <c r="CDG10" s="355"/>
      <c r="CDH10" s="355"/>
      <c r="CDI10" s="355"/>
      <c r="CDJ10" s="355"/>
      <c r="CDK10" s="355"/>
      <c r="CDL10" s="355"/>
      <c r="CDM10" s="355"/>
      <c r="CDN10" s="355"/>
      <c r="CDO10" s="355"/>
      <c r="CDP10" s="355"/>
      <c r="CDQ10" s="355"/>
      <c r="CDR10" s="355"/>
      <c r="CDS10" s="355"/>
      <c r="CDT10" s="355"/>
      <c r="CDU10" s="355"/>
      <c r="CDV10" s="355"/>
      <c r="CDW10" s="355"/>
      <c r="CDX10" s="355"/>
      <c r="CDY10" s="355"/>
      <c r="CDZ10" s="355"/>
      <c r="CEA10" s="355"/>
      <c r="CEB10" s="355"/>
      <c r="CEC10" s="355"/>
      <c r="CED10" s="355"/>
      <c r="CEE10" s="355"/>
      <c r="CEF10" s="355"/>
      <c r="CEG10" s="355"/>
      <c r="CEH10" s="355"/>
      <c r="CEI10" s="355"/>
      <c r="CEJ10" s="355"/>
      <c r="CEK10" s="355"/>
      <c r="CEL10" s="355"/>
      <c r="CEM10" s="355"/>
      <c r="CEN10" s="355"/>
      <c r="CEO10" s="355"/>
      <c r="CEP10" s="355"/>
      <c r="CEQ10" s="355"/>
      <c r="CER10" s="355"/>
      <c r="CES10" s="355"/>
      <c r="CET10" s="355"/>
      <c r="CEU10" s="355"/>
      <c r="CEV10" s="355"/>
      <c r="CEW10" s="355"/>
      <c r="CEX10" s="355"/>
      <c r="CEY10" s="355"/>
      <c r="CEZ10" s="355"/>
      <c r="CFA10" s="355"/>
      <c r="CFB10" s="355"/>
      <c r="CFC10" s="355"/>
      <c r="CFD10" s="355"/>
      <c r="CFE10" s="355"/>
      <c r="CFF10" s="355"/>
      <c r="CFG10" s="355"/>
      <c r="CFH10" s="355"/>
      <c r="CFI10" s="355"/>
      <c r="CFJ10" s="355"/>
      <c r="CFK10" s="355"/>
      <c r="CFL10" s="355"/>
      <c r="CFM10" s="355"/>
      <c r="CFN10" s="355"/>
      <c r="CFO10" s="355"/>
      <c r="CFP10" s="355"/>
      <c r="CFQ10" s="355"/>
      <c r="CFR10" s="355"/>
      <c r="CFS10" s="355"/>
      <c r="CFT10" s="355"/>
      <c r="CFU10" s="355"/>
      <c r="CFV10" s="355"/>
      <c r="CFW10" s="355"/>
      <c r="CFX10" s="355"/>
      <c r="CFY10" s="355"/>
      <c r="CFZ10" s="355"/>
      <c r="CGA10" s="355"/>
      <c r="CGB10" s="355"/>
      <c r="CGC10" s="355"/>
      <c r="CGD10" s="355"/>
      <c r="CGE10" s="355"/>
      <c r="CGF10" s="355"/>
      <c r="CGG10" s="355"/>
      <c r="CGH10" s="355"/>
      <c r="CGI10" s="355"/>
      <c r="CGJ10" s="355"/>
      <c r="CGK10" s="355"/>
      <c r="CGL10" s="355"/>
      <c r="CGM10" s="355"/>
      <c r="CGN10" s="355"/>
      <c r="CGO10" s="355"/>
      <c r="CGP10" s="355"/>
      <c r="CGQ10" s="355"/>
      <c r="CGR10" s="355"/>
      <c r="CGS10" s="355"/>
      <c r="CGT10" s="355"/>
      <c r="CGU10" s="355"/>
      <c r="CGV10" s="355"/>
      <c r="CGW10" s="355"/>
      <c r="CGX10" s="355"/>
      <c r="CGY10" s="355"/>
      <c r="CGZ10" s="355"/>
      <c r="CHA10" s="355"/>
      <c r="CHB10" s="355"/>
      <c r="CHC10" s="355"/>
      <c r="CHD10" s="355"/>
      <c r="CHE10" s="355"/>
      <c r="CHF10" s="355"/>
      <c r="CHG10" s="355"/>
      <c r="CHH10" s="355"/>
      <c r="CHI10" s="355"/>
      <c r="CHJ10" s="355"/>
      <c r="CHK10" s="355"/>
      <c r="CHL10" s="355"/>
      <c r="CHM10" s="355"/>
      <c r="CHN10" s="355"/>
      <c r="CHO10" s="355"/>
      <c r="CHP10" s="355"/>
      <c r="CHQ10" s="355"/>
      <c r="CHR10" s="355"/>
      <c r="CHS10" s="355"/>
      <c r="CHT10" s="355"/>
      <c r="CHU10" s="355"/>
      <c r="CHV10" s="355"/>
      <c r="CHW10" s="355"/>
      <c r="CHX10" s="355"/>
      <c r="CHY10" s="355"/>
      <c r="CHZ10" s="355"/>
      <c r="CIA10" s="355"/>
      <c r="CIB10" s="355"/>
      <c r="CIC10" s="355"/>
      <c r="CID10" s="355"/>
      <c r="CIE10" s="355"/>
      <c r="CIF10" s="355"/>
      <c r="CIG10" s="355"/>
      <c r="CIH10" s="355"/>
      <c r="CII10" s="355"/>
      <c r="CIJ10" s="355"/>
      <c r="CIK10" s="355"/>
      <c r="CIL10" s="355"/>
      <c r="CIM10" s="355"/>
      <c r="CIN10" s="355"/>
      <c r="CIO10" s="355"/>
      <c r="CIP10" s="355"/>
      <c r="CIQ10" s="355"/>
      <c r="CIR10" s="355"/>
      <c r="CIS10" s="355"/>
      <c r="CIT10" s="355"/>
      <c r="CIU10" s="355"/>
      <c r="CIV10" s="355"/>
      <c r="CIW10" s="355"/>
      <c r="CIX10" s="355"/>
      <c r="CIY10" s="355"/>
      <c r="CIZ10" s="355"/>
      <c r="CJA10" s="355"/>
      <c r="CJB10" s="355"/>
      <c r="CJC10" s="355"/>
      <c r="CJD10" s="355"/>
      <c r="CJE10" s="355"/>
      <c r="CJF10" s="355"/>
      <c r="CJG10" s="355"/>
      <c r="CJH10" s="355"/>
      <c r="CJI10" s="355"/>
      <c r="CJJ10" s="355"/>
      <c r="CJK10" s="355"/>
      <c r="CJL10" s="355"/>
      <c r="CJM10" s="355"/>
      <c r="CJN10" s="355"/>
      <c r="CJO10" s="355"/>
      <c r="CJP10" s="355"/>
      <c r="CJQ10" s="355"/>
      <c r="CJR10" s="355"/>
      <c r="CJS10" s="355"/>
      <c r="CJT10" s="355"/>
      <c r="CJU10" s="355"/>
      <c r="CJV10" s="355"/>
      <c r="CJW10" s="355"/>
      <c r="CJX10" s="355"/>
      <c r="CJY10" s="355"/>
      <c r="CJZ10" s="355"/>
      <c r="CKA10" s="355"/>
      <c r="CKB10" s="355"/>
      <c r="CKC10" s="355"/>
      <c r="CKD10" s="355"/>
      <c r="CKE10" s="355"/>
      <c r="CKF10" s="355"/>
      <c r="CKG10" s="355"/>
      <c r="CKH10" s="355"/>
      <c r="CKI10" s="355"/>
      <c r="CKJ10" s="355"/>
      <c r="CKK10" s="355"/>
      <c r="CKL10" s="355"/>
      <c r="CKM10" s="355"/>
      <c r="CKN10" s="355"/>
      <c r="CKO10" s="355"/>
      <c r="CKP10" s="355"/>
      <c r="CKQ10" s="355"/>
      <c r="CKR10" s="355"/>
      <c r="CKS10" s="355"/>
      <c r="CKT10" s="355"/>
      <c r="CKU10" s="355"/>
      <c r="CKV10" s="355"/>
      <c r="CKW10" s="355"/>
      <c r="CKX10" s="355"/>
      <c r="CKY10" s="355"/>
      <c r="CKZ10" s="355"/>
      <c r="CLA10" s="355"/>
      <c r="CLB10" s="355"/>
      <c r="CLC10" s="355"/>
      <c r="CLD10" s="355"/>
      <c r="CLE10" s="355"/>
      <c r="CLF10" s="355"/>
      <c r="CLG10" s="355"/>
      <c r="CLH10" s="355"/>
      <c r="CLI10" s="355"/>
      <c r="CLJ10" s="355"/>
      <c r="CLK10" s="355"/>
      <c r="CLL10" s="355"/>
      <c r="CLM10" s="355"/>
      <c r="CLN10" s="355"/>
      <c r="CLO10" s="355"/>
      <c r="CLP10" s="355"/>
      <c r="CLQ10" s="355"/>
      <c r="CLR10" s="355"/>
      <c r="CLS10" s="355"/>
      <c r="CLT10" s="355"/>
      <c r="CLU10" s="355"/>
      <c r="CLV10" s="355"/>
      <c r="CLW10" s="355"/>
      <c r="CLX10" s="355"/>
      <c r="CLY10" s="355"/>
      <c r="CLZ10" s="355"/>
      <c r="CMA10" s="355"/>
      <c r="CMB10" s="355"/>
      <c r="CMC10" s="355"/>
      <c r="CMD10" s="355"/>
      <c r="CME10" s="355"/>
      <c r="CMF10" s="355"/>
      <c r="CMG10" s="355"/>
      <c r="CMH10" s="355"/>
      <c r="CMI10" s="355"/>
      <c r="CMJ10" s="355"/>
      <c r="CMK10" s="355"/>
      <c r="CML10" s="355"/>
      <c r="CMM10" s="355"/>
      <c r="CMN10" s="355"/>
      <c r="CMO10" s="355"/>
      <c r="CMP10" s="355"/>
      <c r="CMQ10" s="355"/>
      <c r="CMR10" s="355"/>
      <c r="CMS10" s="355"/>
      <c r="CMT10" s="355"/>
      <c r="CMU10" s="355"/>
      <c r="CMV10" s="355"/>
      <c r="CMW10" s="355"/>
      <c r="CMX10" s="355"/>
      <c r="CMY10" s="355"/>
      <c r="CMZ10" s="355"/>
      <c r="CNA10" s="355"/>
      <c r="CNB10" s="355"/>
      <c r="CNC10" s="355"/>
      <c r="CND10" s="355"/>
      <c r="CNE10" s="355"/>
      <c r="CNF10" s="355"/>
      <c r="CNG10" s="355"/>
      <c r="CNH10" s="355"/>
      <c r="CNI10" s="355"/>
      <c r="CNJ10" s="355"/>
      <c r="CNK10" s="355"/>
      <c r="CNL10" s="355"/>
      <c r="CNM10" s="355"/>
      <c r="CNN10" s="355"/>
      <c r="CNO10" s="355"/>
      <c r="CNP10" s="355"/>
      <c r="CNQ10" s="355"/>
      <c r="CNR10" s="355"/>
      <c r="CNS10" s="355"/>
      <c r="CNT10" s="355"/>
      <c r="CNU10" s="355"/>
      <c r="CNV10" s="355"/>
      <c r="CNW10" s="355"/>
      <c r="CNX10" s="355"/>
      <c r="CNY10" s="355"/>
      <c r="CNZ10" s="355"/>
      <c r="COA10" s="355"/>
      <c r="COB10" s="355"/>
      <c r="COC10" s="355"/>
      <c r="COD10" s="355"/>
      <c r="COE10" s="355"/>
      <c r="COF10" s="355"/>
      <c r="COG10" s="355"/>
      <c r="COH10" s="355"/>
      <c r="COI10" s="355"/>
      <c r="COJ10" s="355"/>
      <c r="COK10" s="355"/>
      <c r="COL10" s="355"/>
      <c r="COM10" s="355"/>
      <c r="CON10" s="355"/>
      <c r="COO10" s="355"/>
      <c r="COP10" s="355"/>
      <c r="COQ10" s="355"/>
      <c r="COR10" s="355"/>
      <c r="COS10" s="355"/>
      <c r="COT10" s="355"/>
      <c r="COU10" s="355"/>
      <c r="COV10" s="355"/>
      <c r="COW10" s="355"/>
      <c r="COX10" s="355"/>
      <c r="COY10" s="355"/>
      <c r="COZ10" s="355"/>
      <c r="CPA10" s="355"/>
      <c r="CPB10" s="355"/>
      <c r="CPC10" s="355"/>
      <c r="CPD10" s="355"/>
      <c r="CPE10" s="355"/>
      <c r="CPF10" s="355"/>
      <c r="CPG10" s="355"/>
      <c r="CPH10" s="355"/>
      <c r="CPI10" s="355"/>
      <c r="CPJ10" s="355"/>
      <c r="CPK10" s="355"/>
      <c r="CPL10" s="355"/>
      <c r="CPM10" s="355"/>
      <c r="CPN10" s="355"/>
      <c r="CPO10" s="355"/>
      <c r="CPP10" s="355"/>
      <c r="CPQ10" s="355"/>
      <c r="CPR10" s="355"/>
      <c r="CPS10" s="355"/>
      <c r="CPT10" s="355"/>
      <c r="CPU10" s="355"/>
      <c r="CPV10" s="355"/>
      <c r="CPW10" s="355"/>
      <c r="CPX10" s="355"/>
      <c r="CPY10" s="355"/>
      <c r="CPZ10" s="355"/>
      <c r="CQA10" s="355"/>
      <c r="CQB10" s="355"/>
      <c r="CQC10" s="355"/>
      <c r="CQD10" s="355"/>
      <c r="CQE10" s="355"/>
      <c r="CQF10" s="355"/>
      <c r="CQG10" s="355"/>
      <c r="CQH10" s="355"/>
      <c r="CQI10" s="355"/>
      <c r="CQJ10" s="355"/>
      <c r="CQK10" s="355"/>
      <c r="CQL10" s="355"/>
      <c r="CQM10" s="355"/>
      <c r="CQN10" s="355"/>
      <c r="CQO10" s="355"/>
      <c r="CQP10" s="355"/>
      <c r="CQQ10" s="355"/>
      <c r="CQR10" s="355"/>
      <c r="CQS10" s="355"/>
      <c r="CQT10" s="355"/>
      <c r="CQU10" s="355"/>
      <c r="CQV10" s="355"/>
      <c r="CQW10" s="355"/>
      <c r="CQX10" s="355"/>
      <c r="CQY10" s="355"/>
      <c r="CQZ10" s="355"/>
      <c r="CRA10" s="355"/>
      <c r="CRB10" s="355"/>
      <c r="CRC10" s="355"/>
      <c r="CRD10" s="355"/>
      <c r="CRE10" s="355"/>
      <c r="CRF10" s="355"/>
      <c r="CRG10" s="355"/>
      <c r="CRH10" s="355"/>
      <c r="CRI10" s="355"/>
      <c r="CRJ10" s="355"/>
      <c r="CRK10" s="355"/>
      <c r="CRL10" s="355"/>
      <c r="CRM10" s="355"/>
      <c r="CRN10" s="355"/>
      <c r="CRO10" s="355"/>
      <c r="CRP10" s="355"/>
      <c r="CRQ10" s="355"/>
      <c r="CRR10" s="355"/>
      <c r="CRS10" s="355"/>
      <c r="CRT10" s="355"/>
      <c r="CRU10" s="355"/>
      <c r="CRV10" s="355"/>
      <c r="CRW10" s="355"/>
      <c r="CRX10" s="355"/>
      <c r="CRY10" s="355"/>
      <c r="CRZ10" s="355"/>
      <c r="CSA10" s="355"/>
      <c r="CSB10" s="355"/>
      <c r="CSC10" s="355"/>
      <c r="CSD10" s="355"/>
      <c r="CSE10" s="355"/>
      <c r="CSF10" s="355"/>
      <c r="CSG10" s="355"/>
      <c r="CSH10" s="355"/>
      <c r="CSI10" s="355"/>
      <c r="CSJ10" s="355"/>
      <c r="CSK10" s="355"/>
      <c r="CSL10" s="355"/>
      <c r="CSM10" s="355"/>
      <c r="CSN10" s="355"/>
      <c r="CSO10" s="355"/>
      <c r="CSP10" s="355"/>
      <c r="CSQ10" s="355"/>
      <c r="CSR10" s="355"/>
      <c r="CSS10" s="355"/>
      <c r="CST10" s="355"/>
      <c r="CSU10" s="355"/>
      <c r="CSV10" s="355"/>
      <c r="CSW10" s="355"/>
      <c r="CSX10" s="355"/>
      <c r="CSY10" s="355"/>
      <c r="CSZ10" s="355"/>
      <c r="CTA10" s="355"/>
      <c r="CTB10" s="355"/>
      <c r="CTC10" s="355"/>
      <c r="CTD10" s="355"/>
      <c r="CTE10" s="355"/>
      <c r="CTF10" s="355"/>
      <c r="CTG10" s="355"/>
      <c r="CTH10" s="355"/>
      <c r="CTI10" s="355"/>
      <c r="CTJ10" s="355"/>
      <c r="CTK10" s="355"/>
      <c r="CTL10" s="355"/>
      <c r="CTM10" s="355"/>
      <c r="CTN10" s="355"/>
      <c r="CTO10" s="355"/>
      <c r="CTP10" s="355"/>
      <c r="CTQ10" s="355"/>
      <c r="CTR10" s="355"/>
      <c r="CTS10" s="355"/>
      <c r="CTT10" s="355"/>
      <c r="CTU10" s="355"/>
      <c r="CTV10" s="355"/>
      <c r="CTW10" s="355"/>
      <c r="CTX10" s="355"/>
      <c r="CTY10" s="355"/>
      <c r="CTZ10" s="355"/>
      <c r="CUA10" s="355"/>
      <c r="CUB10" s="355"/>
      <c r="CUC10" s="355"/>
      <c r="CUD10" s="355"/>
      <c r="CUE10" s="355"/>
      <c r="CUF10" s="355"/>
      <c r="CUG10" s="355"/>
      <c r="CUH10" s="355"/>
      <c r="CUI10" s="355"/>
      <c r="CUJ10" s="355"/>
      <c r="CUK10" s="355"/>
      <c r="CUL10" s="355"/>
      <c r="CUM10" s="355"/>
      <c r="CUN10" s="355"/>
      <c r="CUO10" s="355"/>
      <c r="CUP10" s="355"/>
      <c r="CUQ10" s="355"/>
      <c r="CUR10" s="355"/>
      <c r="CUS10" s="355"/>
      <c r="CUT10" s="355"/>
      <c r="CUU10" s="355"/>
      <c r="CUV10" s="355"/>
      <c r="CUW10" s="355"/>
      <c r="CUX10" s="355"/>
      <c r="CUY10" s="355"/>
      <c r="CUZ10" s="355"/>
      <c r="CVA10" s="355"/>
      <c r="CVB10" s="355"/>
      <c r="CVC10" s="355"/>
      <c r="CVD10" s="355"/>
      <c r="CVE10" s="355"/>
      <c r="CVF10" s="355"/>
      <c r="CVG10" s="355"/>
      <c r="CVH10" s="355"/>
      <c r="CVI10" s="355"/>
      <c r="CVJ10" s="355"/>
      <c r="CVK10" s="355"/>
      <c r="CVL10" s="355"/>
      <c r="CVM10" s="355"/>
      <c r="CVN10" s="355"/>
      <c r="CVO10" s="355"/>
      <c r="CVP10" s="355"/>
      <c r="CVQ10" s="355"/>
      <c r="CVR10" s="355"/>
      <c r="CVS10" s="355"/>
      <c r="CVT10" s="355"/>
      <c r="CVU10" s="355"/>
      <c r="CVV10" s="355"/>
      <c r="CVW10" s="355"/>
      <c r="CVX10" s="355"/>
      <c r="CVY10" s="355"/>
      <c r="CVZ10" s="355"/>
      <c r="CWA10" s="355"/>
      <c r="CWB10" s="355"/>
      <c r="CWC10" s="355"/>
      <c r="CWD10" s="355"/>
      <c r="CWE10" s="355"/>
      <c r="CWF10" s="355"/>
      <c r="CWG10" s="355"/>
      <c r="CWH10" s="355"/>
      <c r="CWI10" s="355"/>
      <c r="CWJ10" s="355"/>
      <c r="CWK10" s="355"/>
      <c r="CWL10" s="355"/>
      <c r="CWM10" s="355"/>
      <c r="CWN10" s="355"/>
      <c r="CWO10" s="355"/>
      <c r="CWP10" s="355"/>
      <c r="CWQ10" s="355"/>
      <c r="CWR10" s="355"/>
      <c r="CWS10" s="355"/>
      <c r="CWT10" s="355"/>
      <c r="CWU10" s="355"/>
      <c r="CWV10" s="355"/>
      <c r="CWW10" s="355"/>
      <c r="CWX10" s="355"/>
      <c r="CWY10" s="355"/>
      <c r="CWZ10" s="355"/>
      <c r="CXA10" s="355"/>
      <c r="CXB10" s="355"/>
      <c r="CXC10" s="355"/>
      <c r="CXD10" s="355"/>
      <c r="CXE10" s="355"/>
      <c r="CXF10" s="355"/>
      <c r="CXG10" s="355"/>
      <c r="CXH10" s="355"/>
      <c r="CXI10" s="355"/>
      <c r="CXJ10" s="355"/>
      <c r="CXK10" s="355"/>
      <c r="CXL10" s="355"/>
      <c r="CXM10" s="355"/>
      <c r="CXN10" s="355"/>
      <c r="CXO10" s="355"/>
      <c r="CXP10" s="355"/>
      <c r="CXQ10" s="355"/>
      <c r="CXR10" s="355"/>
      <c r="CXS10" s="355"/>
      <c r="CXT10" s="355"/>
      <c r="CXU10" s="355"/>
      <c r="CXV10" s="355"/>
      <c r="CXW10" s="355"/>
      <c r="CXX10" s="355"/>
      <c r="CXY10" s="355"/>
      <c r="CXZ10" s="355"/>
      <c r="CYA10" s="355"/>
      <c r="CYB10" s="355"/>
      <c r="CYC10" s="355"/>
      <c r="CYD10" s="355"/>
      <c r="CYE10" s="355"/>
      <c r="CYF10" s="355"/>
      <c r="CYG10" s="355"/>
      <c r="CYH10" s="355"/>
      <c r="CYI10" s="355"/>
      <c r="CYJ10" s="355"/>
      <c r="CYK10" s="355"/>
      <c r="CYL10" s="355"/>
      <c r="CYM10" s="355"/>
      <c r="CYN10" s="355"/>
      <c r="CYO10" s="355"/>
      <c r="CYP10" s="355"/>
      <c r="CYQ10" s="355"/>
      <c r="CYR10" s="355"/>
      <c r="CYS10" s="355"/>
      <c r="CYT10" s="355"/>
      <c r="CYU10" s="355"/>
      <c r="CYV10" s="355"/>
      <c r="CYW10" s="355"/>
      <c r="CYX10" s="355"/>
      <c r="CYY10" s="355"/>
      <c r="CYZ10" s="355"/>
      <c r="CZA10" s="355"/>
      <c r="CZB10" s="355"/>
      <c r="CZC10" s="355"/>
      <c r="CZD10" s="355"/>
      <c r="CZE10" s="355"/>
      <c r="CZF10" s="355"/>
      <c r="CZG10" s="355"/>
      <c r="CZH10" s="355"/>
      <c r="CZI10" s="355"/>
      <c r="CZJ10" s="355"/>
      <c r="CZK10" s="355"/>
      <c r="CZL10" s="355"/>
      <c r="CZM10" s="355"/>
      <c r="CZN10" s="355"/>
      <c r="CZO10" s="355"/>
      <c r="CZP10" s="355"/>
      <c r="CZQ10" s="355"/>
      <c r="CZR10" s="355"/>
      <c r="CZS10" s="355"/>
      <c r="CZT10" s="355"/>
      <c r="CZU10" s="355"/>
      <c r="CZV10" s="355"/>
      <c r="CZW10" s="355"/>
      <c r="CZX10" s="355"/>
      <c r="CZY10" s="355"/>
      <c r="CZZ10" s="355"/>
      <c r="DAA10" s="355"/>
      <c r="DAB10" s="355"/>
      <c r="DAC10" s="355"/>
      <c r="DAD10" s="355"/>
      <c r="DAE10" s="355"/>
      <c r="DAF10" s="355"/>
      <c r="DAG10" s="355"/>
      <c r="DAH10" s="355"/>
      <c r="DAI10" s="355"/>
      <c r="DAJ10" s="355"/>
      <c r="DAK10" s="355"/>
      <c r="DAL10" s="355"/>
      <c r="DAM10" s="355"/>
      <c r="DAN10" s="355"/>
      <c r="DAO10" s="355"/>
      <c r="DAP10" s="355"/>
      <c r="DAQ10" s="355"/>
      <c r="DAR10" s="355"/>
      <c r="DAS10" s="355"/>
      <c r="DAT10" s="355"/>
      <c r="DAU10" s="355"/>
      <c r="DAV10" s="355"/>
      <c r="DAW10" s="355"/>
      <c r="DAX10" s="355"/>
      <c r="DAY10" s="355"/>
      <c r="DAZ10" s="355"/>
      <c r="DBA10" s="355"/>
      <c r="DBB10" s="355"/>
      <c r="DBC10" s="355"/>
      <c r="DBD10" s="355"/>
      <c r="DBE10" s="355"/>
      <c r="DBF10" s="355"/>
      <c r="DBG10" s="355"/>
      <c r="DBH10" s="355"/>
      <c r="DBI10" s="355"/>
      <c r="DBJ10" s="355"/>
      <c r="DBK10" s="355"/>
      <c r="DBL10" s="355"/>
      <c r="DBM10" s="355"/>
      <c r="DBN10" s="355"/>
      <c r="DBO10" s="355"/>
      <c r="DBP10" s="355"/>
      <c r="DBQ10" s="355"/>
      <c r="DBR10" s="355"/>
      <c r="DBS10" s="355"/>
      <c r="DBT10" s="355"/>
      <c r="DBU10" s="355"/>
      <c r="DBV10" s="355"/>
      <c r="DBW10" s="355"/>
      <c r="DBX10" s="355"/>
      <c r="DBY10" s="355"/>
      <c r="DBZ10" s="355"/>
      <c r="DCA10" s="355"/>
      <c r="DCB10" s="355"/>
      <c r="DCC10" s="355"/>
      <c r="DCD10" s="355"/>
      <c r="DCE10" s="355"/>
      <c r="DCF10" s="355"/>
      <c r="DCG10" s="355"/>
      <c r="DCH10" s="355"/>
      <c r="DCI10" s="355"/>
      <c r="DCJ10" s="355"/>
      <c r="DCK10" s="355"/>
      <c r="DCL10" s="355"/>
      <c r="DCM10" s="355"/>
      <c r="DCN10" s="355"/>
      <c r="DCO10" s="355"/>
      <c r="DCP10" s="355"/>
      <c r="DCQ10" s="355"/>
      <c r="DCR10" s="355"/>
      <c r="DCS10" s="355"/>
      <c r="DCT10" s="355"/>
      <c r="DCU10" s="355"/>
      <c r="DCV10" s="355"/>
      <c r="DCW10" s="355"/>
      <c r="DCX10" s="355"/>
      <c r="DCY10" s="355"/>
      <c r="DCZ10" s="355"/>
      <c r="DDA10" s="355"/>
      <c r="DDB10" s="355"/>
      <c r="DDC10" s="355"/>
      <c r="DDD10" s="355"/>
      <c r="DDE10" s="355"/>
      <c r="DDF10" s="355"/>
      <c r="DDG10" s="355"/>
      <c r="DDH10" s="355"/>
      <c r="DDI10" s="355"/>
      <c r="DDJ10" s="355"/>
      <c r="DDK10" s="355"/>
      <c r="DDL10" s="355"/>
      <c r="DDM10" s="355"/>
      <c r="DDN10" s="355"/>
      <c r="DDO10" s="355"/>
      <c r="DDP10" s="355"/>
      <c r="DDQ10" s="355"/>
      <c r="DDR10" s="355"/>
      <c r="DDS10" s="355"/>
      <c r="DDT10" s="355"/>
      <c r="DDU10" s="355"/>
      <c r="DDV10" s="355"/>
      <c r="DDW10" s="355"/>
      <c r="DDX10" s="355"/>
      <c r="DDY10" s="355"/>
      <c r="DDZ10" s="355"/>
      <c r="DEA10" s="355"/>
      <c r="DEB10" s="355"/>
      <c r="DEC10" s="355"/>
      <c r="DED10" s="355"/>
      <c r="DEE10" s="355"/>
      <c r="DEF10" s="355"/>
      <c r="DEG10" s="355"/>
      <c r="DEH10" s="355"/>
      <c r="DEI10" s="355"/>
      <c r="DEJ10" s="355"/>
      <c r="DEK10" s="355"/>
      <c r="DEL10" s="355"/>
      <c r="DEM10" s="355"/>
      <c r="DEN10" s="355"/>
      <c r="DEO10" s="355"/>
      <c r="DEP10" s="355"/>
      <c r="DEQ10" s="355"/>
      <c r="DER10" s="355"/>
      <c r="DES10" s="355"/>
      <c r="DET10" s="355"/>
      <c r="DEU10" s="355"/>
      <c r="DEV10" s="355"/>
      <c r="DEW10" s="355"/>
      <c r="DEX10" s="355"/>
      <c r="DEY10" s="355"/>
      <c r="DEZ10" s="355"/>
      <c r="DFA10" s="355"/>
      <c r="DFB10" s="355"/>
      <c r="DFC10" s="355"/>
      <c r="DFD10" s="355"/>
      <c r="DFE10" s="355"/>
      <c r="DFF10" s="355"/>
      <c r="DFG10" s="355"/>
      <c r="DFH10" s="355"/>
      <c r="DFI10" s="355"/>
      <c r="DFJ10" s="355"/>
      <c r="DFK10" s="355"/>
      <c r="DFL10" s="355"/>
      <c r="DFM10" s="355"/>
      <c r="DFN10" s="355"/>
      <c r="DFO10" s="355"/>
      <c r="DFP10" s="355"/>
      <c r="DFQ10" s="355"/>
      <c r="DFR10" s="355"/>
      <c r="DFS10" s="355"/>
      <c r="DFT10" s="355"/>
      <c r="DFU10" s="355"/>
      <c r="DFV10" s="355"/>
      <c r="DFW10" s="355"/>
      <c r="DFX10" s="355"/>
      <c r="DFY10" s="355"/>
      <c r="DFZ10" s="355"/>
      <c r="DGA10" s="355"/>
      <c r="DGB10" s="355"/>
      <c r="DGC10" s="355"/>
      <c r="DGD10" s="355"/>
      <c r="DGE10" s="355"/>
      <c r="DGF10" s="355"/>
      <c r="DGG10" s="355"/>
      <c r="DGH10" s="355"/>
      <c r="DGI10" s="355"/>
      <c r="DGJ10" s="355"/>
      <c r="DGK10" s="355"/>
      <c r="DGL10" s="355"/>
      <c r="DGM10" s="355"/>
      <c r="DGN10" s="355"/>
      <c r="DGO10" s="355"/>
      <c r="DGP10" s="355"/>
      <c r="DGQ10" s="355"/>
      <c r="DGR10" s="355"/>
      <c r="DGS10" s="355"/>
      <c r="DGT10" s="355"/>
      <c r="DGU10" s="355"/>
      <c r="DGV10" s="355"/>
      <c r="DGW10" s="355"/>
      <c r="DGX10" s="355"/>
      <c r="DGY10" s="355"/>
      <c r="DGZ10" s="355"/>
      <c r="DHA10" s="355"/>
      <c r="DHB10" s="355"/>
      <c r="DHC10" s="355"/>
      <c r="DHD10" s="355"/>
      <c r="DHE10" s="355"/>
      <c r="DHF10" s="355"/>
      <c r="DHG10" s="355"/>
      <c r="DHH10" s="355"/>
      <c r="DHI10" s="355"/>
      <c r="DHJ10" s="355"/>
      <c r="DHK10" s="355"/>
      <c r="DHL10" s="355"/>
      <c r="DHM10" s="355"/>
      <c r="DHN10" s="355"/>
      <c r="DHO10" s="355"/>
      <c r="DHP10" s="355"/>
      <c r="DHQ10" s="355"/>
      <c r="DHR10" s="355"/>
      <c r="DHS10" s="355"/>
      <c r="DHT10" s="355"/>
      <c r="DHU10" s="355"/>
      <c r="DHV10" s="355"/>
      <c r="DHW10" s="355"/>
      <c r="DHX10" s="355"/>
      <c r="DHY10" s="355"/>
      <c r="DHZ10" s="355"/>
      <c r="DIA10" s="355"/>
      <c r="DIB10" s="355"/>
      <c r="DIC10" s="355"/>
      <c r="DID10" s="355"/>
      <c r="DIE10" s="355"/>
      <c r="DIF10" s="355"/>
      <c r="DIG10" s="355"/>
      <c r="DIH10" s="355"/>
      <c r="DII10" s="355"/>
      <c r="DIJ10" s="355"/>
      <c r="DIK10" s="355"/>
      <c r="DIL10" s="355"/>
      <c r="DIM10" s="355"/>
      <c r="DIN10" s="355"/>
      <c r="DIO10" s="355"/>
      <c r="DIP10" s="355"/>
      <c r="DIQ10" s="355"/>
      <c r="DIR10" s="355"/>
      <c r="DIS10" s="355"/>
      <c r="DIT10" s="355"/>
      <c r="DIU10" s="355"/>
      <c r="DIV10" s="355"/>
      <c r="DIW10" s="355"/>
      <c r="DIX10" s="355"/>
      <c r="DIY10" s="355"/>
      <c r="DIZ10" s="355"/>
      <c r="DJA10" s="355"/>
      <c r="DJB10" s="355"/>
      <c r="DJC10" s="355"/>
      <c r="DJD10" s="355"/>
      <c r="DJE10" s="355"/>
      <c r="DJF10" s="355"/>
      <c r="DJG10" s="355"/>
      <c r="DJH10" s="355"/>
      <c r="DJI10" s="355"/>
      <c r="DJJ10" s="355"/>
      <c r="DJK10" s="355"/>
      <c r="DJL10" s="355"/>
      <c r="DJM10" s="355"/>
      <c r="DJN10" s="355"/>
      <c r="DJO10" s="355"/>
      <c r="DJP10" s="355"/>
      <c r="DJQ10" s="355"/>
      <c r="DJR10" s="355"/>
      <c r="DJS10" s="355"/>
      <c r="DJT10" s="355"/>
      <c r="DJU10" s="355"/>
      <c r="DJV10" s="355"/>
      <c r="DJW10" s="355"/>
      <c r="DJX10" s="355"/>
      <c r="DJY10" s="355"/>
      <c r="DJZ10" s="355"/>
      <c r="DKA10" s="355"/>
      <c r="DKB10" s="355"/>
      <c r="DKC10" s="355"/>
      <c r="DKD10" s="355"/>
      <c r="DKE10" s="355"/>
      <c r="DKF10" s="355"/>
      <c r="DKG10" s="355"/>
      <c r="DKH10" s="355"/>
      <c r="DKI10" s="355"/>
      <c r="DKJ10" s="355"/>
      <c r="DKK10" s="355"/>
      <c r="DKL10" s="355"/>
      <c r="DKM10" s="355"/>
      <c r="DKN10" s="355"/>
      <c r="DKO10" s="355"/>
      <c r="DKP10" s="355"/>
      <c r="DKQ10" s="355"/>
      <c r="DKR10" s="355"/>
      <c r="DKS10" s="355"/>
      <c r="DKT10" s="355"/>
      <c r="DKU10" s="355"/>
      <c r="DKV10" s="355"/>
      <c r="DKW10" s="355"/>
      <c r="DKX10" s="355"/>
      <c r="DKY10" s="355"/>
      <c r="DKZ10" s="355"/>
      <c r="DLA10" s="355"/>
      <c r="DLB10" s="355"/>
      <c r="DLC10" s="355"/>
      <c r="DLD10" s="355"/>
      <c r="DLE10" s="355"/>
      <c r="DLF10" s="355"/>
      <c r="DLG10" s="355"/>
      <c r="DLH10" s="355"/>
      <c r="DLI10" s="355"/>
      <c r="DLJ10" s="355"/>
      <c r="DLK10" s="355"/>
      <c r="DLL10" s="355"/>
      <c r="DLM10" s="355"/>
      <c r="DLN10" s="355"/>
      <c r="DLO10" s="355"/>
      <c r="DLP10" s="355"/>
      <c r="DLQ10" s="355"/>
      <c r="DLR10" s="355"/>
      <c r="DLS10" s="355"/>
      <c r="DLT10" s="355"/>
      <c r="DLU10" s="355"/>
      <c r="DLV10" s="355"/>
      <c r="DLW10" s="355"/>
      <c r="DLX10" s="355"/>
      <c r="DLY10" s="355"/>
      <c r="DLZ10" s="355"/>
      <c r="DMA10" s="355"/>
      <c r="DMB10" s="355"/>
      <c r="DMC10" s="355"/>
      <c r="DMD10" s="355"/>
      <c r="DME10" s="355"/>
      <c r="DMF10" s="355"/>
      <c r="DMG10" s="355"/>
      <c r="DMH10" s="355"/>
      <c r="DMI10" s="355"/>
      <c r="DMJ10" s="355"/>
      <c r="DMK10" s="355"/>
      <c r="DML10" s="355"/>
      <c r="DMM10" s="355"/>
      <c r="DMN10" s="355"/>
      <c r="DMO10" s="355"/>
      <c r="DMP10" s="355"/>
      <c r="DMQ10" s="355"/>
      <c r="DMR10" s="355"/>
      <c r="DMS10" s="355"/>
      <c r="DMT10" s="355"/>
      <c r="DMU10" s="355"/>
      <c r="DMV10" s="355"/>
      <c r="DMW10" s="355"/>
      <c r="DMX10" s="355"/>
      <c r="DMY10" s="355"/>
      <c r="DMZ10" s="355"/>
      <c r="DNA10" s="355"/>
      <c r="DNB10" s="355"/>
      <c r="DNC10" s="355"/>
      <c r="DND10" s="355"/>
      <c r="DNE10" s="355"/>
      <c r="DNF10" s="355"/>
      <c r="DNG10" s="355"/>
      <c r="DNH10" s="355"/>
      <c r="DNI10" s="355"/>
      <c r="DNJ10" s="355"/>
      <c r="DNK10" s="355"/>
      <c r="DNL10" s="355"/>
      <c r="DNM10" s="355"/>
      <c r="DNN10" s="355"/>
      <c r="DNO10" s="355"/>
      <c r="DNP10" s="355"/>
      <c r="DNQ10" s="355"/>
      <c r="DNR10" s="355"/>
      <c r="DNS10" s="355"/>
      <c r="DNT10" s="355"/>
      <c r="DNU10" s="355"/>
      <c r="DNV10" s="355"/>
      <c r="DNW10" s="355"/>
      <c r="DNX10" s="355"/>
      <c r="DNY10" s="355"/>
      <c r="DNZ10" s="355"/>
      <c r="DOA10" s="355"/>
      <c r="DOB10" s="355"/>
      <c r="DOC10" s="355"/>
      <c r="DOD10" s="355"/>
      <c r="DOE10" s="355"/>
      <c r="DOF10" s="355"/>
      <c r="DOG10" s="355"/>
      <c r="DOH10" s="355"/>
      <c r="DOI10" s="355"/>
      <c r="DOJ10" s="355"/>
      <c r="DOK10" s="355"/>
      <c r="DOL10" s="355"/>
      <c r="DOM10" s="355"/>
      <c r="DON10" s="355"/>
      <c r="DOO10" s="355"/>
      <c r="DOP10" s="355"/>
      <c r="DOQ10" s="355"/>
      <c r="DOR10" s="355"/>
      <c r="DOS10" s="355"/>
      <c r="DOT10" s="355"/>
      <c r="DOU10" s="355"/>
      <c r="DOV10" s="355"/>
      <c r="DOW10" s="355"/>
      <c r="DOX10" s="355"/>
      <c r="DOY10" s="355"/>
      <c r="DOZ10" s="355"/>
      <c r="DPA10" s="355"/>
      <c r="DPB10" s="355"/>
      <c r="DPC10" s="355"/>
      <c r="DPD10" s="355"/>
      <c r="DPE10" s="355"/>
      <c r="DPF10" s="355"/>
      <c r="DPG10" s="355"/>
      <c r="DPH10" s="355"/>
      <c r="DPI10" s="355"/>
      <c r="DPJ10" s="355"/>
      <c r="DPK10" s="355"/>
      <c r="DPL10" s="355"/>
      <c r="DPM10" s="355"/>
      <c r="DPN10" s="355"/>
      <c r="DPO10" s="355"/>
      <c r="DPP10" s="355"/>
      <c r="DPQ10" s="355"/>
      <c r="DPR10" s="355"/>
      <c r="DPS10" s="355"/>
      <c r="DPT10" s="355"/>
      <c r="DPU10" s="355"/>
      <c r="DPV10" s="355"/>
      <c r="DPW10" s="355"/>
      <c r="DPX10" s="355"/>
      <c r="DPY10" s="355"/>
      <c r="DPZ10" s="355"/>
      <c r="DQA10" s="355"/>
      <c r="DQB10" s="355"/>
      <c r="DQC10" s="355"/>
      <c r="DQD10" s="355"/>
      <c r="DQE10" s="355"/>
      <c r="DQF10" s="355"/>
      <c r="DQG10" s="355"/>
      <c r="DQH10" s="355"/>
      <c r="DQI10" s="355"/>
      <c r="DQJ10" s="355"/>
      <c r="DQK10" s="355"/>
      <c r="DQL10" s="355"/>
      <c r="DQM10" s="355"/>
      <c r="DQN10" s="355"/>
      <c r="DQO10" s="355"/>
      <c r="DQP10" s="355"/>
      <c r="DQQ10" s="355"/>
      <c r="DQR10" s="355"/>
      <c r="DQS10" s="355"/>
      <c r="DQT10" s="355"/>
      <c r="DQU10" s="355"/>
      <c r="DQV10" s="355"/>
      <c r="DQW10" s="355"/>
      <c r="DQX10" s="355"/>
      <c r="DQY10" s="355"/>
      <c r="DQZ10" s="355"/>
      <c r="DRA10" s="355"/>
      <c r="DRB10" s="355"/>
      <c r="DRC10" s="355"/>
      <c r="DRD10" s="355"/>
      <c r="DRE10" s="355"/>
      <c r="DRF10" s="355"/>
      <c r="DRG10" s="355"/>
      <c r="DRH10" s="355"/>
      <c r="DRI10" s="355"/>
      <c r="DRJ10" s="355"/>
      <c r="DRK10" s="355"/>
      <c r="DRL10" s="355"/>
      <c r="DRM10" s="355"/>
      <c r="DRN10" s="355"/>
      <c r="DRO10" s="355"/>
      <c r="DRP10" s="355"/>
      <c r="DRQ10" s="355"/>
      <c r="DRR10" s="355"/>
      <c r="DRS10" s="355"/>
      <c r="DRT10" s="355"/>
      <c r="DRU10" s="355"/>
      <c r="DRV10" s="355"/>
      <c r="DRW10" s="355"/>
      <c r="DRX10" s="355"/>
      <c r="DRY10" s="355"/>
      <c r="DRZ10" s="355"/>
      <c r="DSA10" s="355"/>
      <c r="DSB10" s="355"/>
      <c r="DSC10" s="355"/>
      <c r="DSD10" s="355"/>
      <c r="DSE10" s="355"/>
      <c r="DSF10" s="355"/>
      <c r="DSG10" s="355"/>
      <c r="DSH10" s="355"/>
      <c r="DSI10" s="355"/>
      <c r="DSJ10" s="355"/>
      <c r="DSK10" s="355"/>
      <c r="DSL10" s="355"/>
      <c r="DSM10" s="355"/>
      <c r="DSN10" s="355"/>
      <c r="DSO10" s="355"/>
      <c r="DSP10" s="355"/>
      <c r="DSQ10" s="355"/>
      <c r="DSR10" s="355"/>
      <c r="DSS10" s="355"/>
      <c r="DST10" s="355"/>
      <c r="DSU10" s="355"/>
      <c r="DSV10" s="355"/>
      <c r="DSW10" s="355"/>
      <c r="DSX10" s="355"/>
      <c r="DSY10" s="355"/>
      <c r="DSZ10" s="355"/>
      <c r="DTA10" s="355"/>
      <c r="DTB10" s="355"/>
      <c r="DTC10" s="355"/>
      <c r="DTD10" s="355"/>
      <c r="DTE10" s="355"/>
      <c r="DTF10" s="355"/>
      <c r="DTG10" s="355"/>
      <c r="DTH10" s="355"/>
      <c r="DTI10" s="355"/>
      <c r="DTJ10" s="355"/>
      <c r="DTK10" s="355"/>
      <c r="DTL10" s="355"/>
      <c r="DTM10" s="355"/>
      <c r="DTN10" s="355"/>
      <c r="DTO10" s="355"/>
      <c r="DTP10" s="355"/>
      <c r="DTQ10" s="355"/>
      <c r="DTR10" s="355"/>
      <c r="DTS10" s="355"/>
      <c r="DTT10" s="355"/>
      <c r="DTU10" s="355"/>
      <c r="DTV10" s="355"/>
      <c r="DTW10" s="355"/>
      <c r="DTX10" s="355"/>
      <c r="DTY10" s="355"/>
      <c r="DTZ10" s="355"/>
      <c r="DUA10" s="355"/>
      <c r="DUB10" s="355"/>
      <c r="DUC10" s="355"/>
      <c r="DUD10" s="355"/>
      <c r="DUE10" s="355"/>
      <c r="DUF10" s="355"/>
      <c r="DUG10" s="355"/>
      <c r="DUH10" s="355"/>
      <c r="DUI10" s="355"/>
      <c r="DUJ10" s="355"/>
      <c r="DUK10" s="355"/>
      <c r="DUL10" s="355"/>
      <c r="DUM10" s="355"/>
      <c r="DUN10" s="355"/>
      <c r="DUO10" s="355"/>
      <c r="DUP10" s="355"/>
      <c r="DUQ10" s="355"/>
      <c r="DUR10" s="355"/>
      <c r="DUS10" s="355"/>
      <c r="DUT10" s="355"/>
      <c r="DUU10" s="355"/>
      <c r="DUV10" s="355"/>
      <c r="DUW10" s="355"/>
      <c r="DUX10" s="355"/>
      <c r="DUY10" s="355"/>
      <c r="DUZ10" s="355"/>
      <c r="DVA10" s="355"/>
      <c r="DVB10" s="355"/>
      <c r="DVC10" s="355"/>
      <c r="DVD10" s="355"/>
      <c r="DVE10" s="355"/>
      <c r="DVF10" s="355"/>
      <c r="DVG10" s="355"/>
      <c r="DVH10" s="355"/>
      <c r="DVI10" s="355"/>
      <c r="DVJ10" s="355"/>
      <c r="DVK10" s="355"/>
      <c r="DVL10" s="355"/>
      <c r="DVM10" s="355"/>
      <c r="DVN10" s="355"/>
      <c r="DVO10" s="355"/>
      <c r="DVP10" s="355"/>
      <c r="DVQ10" s="355"/>
      <c r="DVR10" s="355"/>
      <c r="DVS10" s="355"/>
      <c r="DVT10" s="355"/>
      <c r="DVU10" s="355"/>
      <c r="DVV10" s="355"/>
      <c r="DVW10" s="355"/>
      <c r="DVX10" s="355"/>
      <c r="DVY10" s="355"/>
      <c r="DVZ10" s="355"/>
      <c r="DWA10" s="355"/>
      <c r="DWB10" s="355"/>
      <c r="DWC10" s="355"/>
      <c r="DWD10" s="355"/>
      <c r="DWE10" s="355"/>
      <c r="DWF10" s="355"/>
      <c r="DWG10" s="355"/>
      <c r="DWH10" s="355"/>
      <c r="DWI10" s="355"/>
      <c r="DWJ10" s="355"/>
      <c r="DWK10" s="355"/>
      <c r="DWL10" s="355"/>
      <c r="DWM10" s="355"/>
      <c r="DWN10" s="355"/>
      <c r="DWO10" s="355"/>
      <c r="DWP10" s="355"/>
      <c r="DWQ10" s="355"/>
      <c r="DWR10" s="355"/>
      <c r="DWS10" s="355"/>
      <c r="DWT10" s="355"/>
      <c r="DWU10" s="355"/>
      <c r="DWV10" s="355"/>
      <c r="DWW10" s="355"/>
      <c r="DWX10" s="355"/>
      <c r="DWY10" s="355"/>
      <c r="DWZ10" s="355"/>
      <c r="DXA10" s="355"/>
      <c r="DXB10" s="355"/>
      <c r="DXC10" s="355"/>
      <c r="DXD10" s="355"/>
      <c r="DXE10" s="355"/>
      <c r="DXF10" s="355"/>
      <c r="DXG10" s="355"/>
      <c r="DXH10" s="355"/>
      <c r="DXI10" s="355"/>
      <c r="DXJ10" s="355"/>
      <c r="DXK10" s="355"/>
      <c r="DXL10" s="355"/>
      <c r="DXM10" s="355"/>
      <c r="DXN10" s="355"/>
      <c r="DXO10" s="355"/>
      <c r="DXP10" s="355"/>
      <c r="DXQ10" s="355"/>
      <c r="DXR10" s="355"/>
      <c r="DXS10" s="355"/>
      <c r="DXT10" s="355"/>
      <c r="DXU10" s="355"/>
      <c r="DXV10" s="355"/>
      <c r="DXW10" s="355"/>
      <c r="DXX10" s="355"/>
      <c r="DXY10" s="355"/>
      <c r="DXZ10" s="355"/>
      <c r="DYA10" s="355"/>
      <c r="DYB10" s="355"/>
      <c r="DYC10" s="355"/>
      <c r="DYD10" s="355"/>
      <c r="DYE10" s="355"/>
      <c r="DYF10" s="355"/>
      <c r="DYG10" s="355"/>
      <c r="DYH10" s="355"/>
      <c r="DYI10" s="355"/>
      <c r="DYJ10" s="355"/>
      <c r="DYK10" s="355"/>
      <c r="DYL10" s="355"/>
      <c r="DYM10" s="355"/>
      <c r="DYN10" s="355"/>
      <c r="DYO10" s="355"/>
      <c r="DYP10" s="355"/>
      <c r="DYQ10" s="355"/>
      <c r="DYR10" s="355"/>
      <c r="DYS10" s="355"/>
      <c r="DYT10" s="355"/>
      <c r="DYU10" s="355"/>
      <c r="DYV10" s="355"/>
      <c r="DYW10" s="355"/>
      <c r="DYX10" s="355"/>
      <c r="DYY10" s="355"/>
      <c r="DYZ10" s="355"/>
      <c r="DZA10" s="355"/>
      <c r="DZB10" s="355"/>
      <c r="DZC10" s="355"/>
      <c r="DZD10" s="355"/>
      <c r="DZE10" s="355"/>
      <c r="DZF10" s="355"/>
      <c r="DZG10" s="355"/>
      <c r="DZH10" s="355"/>
      <c r="DZI10" s="355"/>
      <c r="DZJ10" s="355"/>
      <c r="DZK10" s="355"/>
      <c r="DZL10" s="355"/>
      <c r="DZM10" s="355"/>
      <c r="DZN10" s="355"/>
      <c r="DZO10" s="355"/>
      <c r="DZP10" s="355"/>
      <c r="DZQ10" s="355"/>
      <c r="DZR10" s="355"/>
      <c r="DZS10" s="355"/>
      <c r="DZT10" s="355"/>
      <c r="DZU10" s="355"/>
      <c r="DZV10" s="355"/>
      <c r="DZW10" s="355"/>
      <c r="DZX10" s="355"/>
      <c r="DZY10" s="355"/>
      <c r="DZZ10" s="355"/>
      <c r="EAA10" s="355"/>
      <c r="EAB10" s="355"/>
      <c r="EAC10" s="355"/>
      <c r="EAD10" s="355"/>
      <c r="EAE10" s="355"/>
      <c r="EAF10" s="355"/>
      <c r="EAG10" s="355"/>
      <c r="EAH10" s="355"/>
      <c r="EAI10" s="355"/>
      <c r="EAJ10" s="355"/>
      <c r="EAK10" s="355"/>
      <c r="EAL10" s="355"/>
      <c r="EAM10" s="355"/>
      <c r="EAN10" s="355"/>
      <c r="EAO10" s="355"/>
      <c r="EAP10" s="355"/>
      <c r="EAQ10" s="355"/>
      <c r="EAR10" s="355"/>
      <c r="EAS10" s="355"/>
      <c r="EAT10" s="355"/>
      <c r="EAU10" s="355"/>
      <c r="EAV10" s="355"/>
      <c r="EAW10" s="355"/>
      <c r="EAX10" s="355"/>
      <c r="EAY10" s="355"/>
      <c r="EAZ10" s="355"/>
      <c r="EBA10" s="355"/>
      <c r="EBB10" s="355"/>
      <c r="EBC10" s="355"/>
      <c r="EBD10" s="355"/>
      <c r="EBE10" s="355"/>
      <c r="EBF10" s="355"/>
      <c r="EBG10" s="355"/>
      <c r="EBH10" s="355"/>
      <c r="EBI10" s="355"/>
      <c r="EBJ10" s="355"/>
      <c r="EBK10" s="355"/>
      <c r="EBL10" s="355"/>
      <c r="EBM10" s="355"/>
      <c r="EBN10" s="355"/>
      <c r="EBO10" s="355"/>
      <c r="EBP10" s="355"/>
      <c r="EBQ10" s="355"/>
      <c r="EBR10" s="355"/>
      <c r="EBS10" s="355"/>
      <c r="EBT10" s="355"/>
      <c r="EBU10" s="355"/>
      <c r="EBV10" s="355"/>
      <c r="EBW10" s="355"/>
      <c r="EBX10" s="355"/>
      <c r="EBY10" s="355"/>
      <c r="EBZ10" s="355"/>
      <c r="ECA10" s="355"/>
      <c r="ECB10" s="355"/>
      <c r="ECC10" s="355"/>
      <c r="ECD10" s="355"/>
      <c r="ECE10" s="355"/>
      <c r="ECF10" s="355"/>
      <c r="ECG10" s="355"/>
      <c r="ECH10" s="355"/>
      <c r="ECI10" s="355"/>
      <c r="ECJ10" s="355"/>
      <c r="ECK10" s="355"/>
      <c r="ECL10" s="355"/>
      <c r="ECM10" s="355"/>
      <c r="ECN10" s="355"/>
      <c r="ECO10" s="355"/>
      <c r="ECP10" s="355"/>
      <c r="ECQ10" s="355"/>
      <c r="ECR10" s="355"/>
      <c r="ECS10" s="355"/>
      <c r="ECT10" s="355"/>
      <c r="ECU10" s="355"/>
      <c r="ECV10" s="355"/>
      <c r="ECW10" s="355"/>
      <c r="ECX10" s="355"/>
      <c r="ECY10" s="355"/>
      <c r="ECZ10" s="355"/>
      <c r="EDA10" s="355"/>
      <c r="EDB10" s="355"/>
      <c r="EDC10" s="355"/>
      <c r="EDD10" s="355"/>
      <c r="EDE10" s="355"/>
      <c r="EDF10" s="355"/>
      <c r="EDG10" s="355"/>
      <c r="EDH10" s="355"/>
      <c r="EDI10" s="355"/>
      <c r="EDJ10" s="355"/>
      <c r="EDK10" s="355"/>
      <c r="EDL10" s="355"/>
      <c r="EDM10" s="355"/>
      <c r="EDN10" s="355"/>
      <c r="EDO10" s="355"/>
      <c r="EDP10" s="355"/>
      <c r="EDQ10" s="355"/>
      <c r="EDR10" s="355"/>
      <c r="EDS10" s="355"/>
      <c r="EDT10" s="355"/>
      <c r="EDU10" s="355"/>
      <c r="EDV10" s="355"/>
      <c r="EDW10" s="355"/>
      <c r="EDX10" s="355"/>
      <c r="EDY10" s="355"/>
      <c r="EDZ10" s="355"/>
      <c r="EEA10" s="355"/>
      <c r="EEB10" s="355"/>
      <c r="EEC10" s="355"/>
      <c r="EED10" s="355"/>
      <c r="EEE10" s="355"/>
      <c r="EEF10" s="355"/>
      <c r="EEG10" s="355"/>
      <c r="EEH10" s="355"/>
      <c r="EEI10" s="355"/>
      <c r="EEJ10" s="355"/>
      <c r="EEK10" s="355"/>
      <c r="EEL10" s="355"/>
      <c r="EEM10" s="355"/>
      <c r="EEN10" s="355"/>
      <c r="EEO10" s="355"/>
      <c r="EEP10" s="355"/>
      <c r="EEQ10" s="355"/>
      <c r="EER10" s="355"/>
      <c r="EES10" s="355"/>
      <c r="EET10" s="355"/>
      <c r="EEU10" s="355"/>
      <c r="EEV10" s="355"/>
      <c r="EEW10" s="355"/>
      <c r="EEX10" s="355"/>
      <c r="EEY10" s="355"/>
      <c r="EEZ10" s="355"/>
      <c r="EFA10" s="355"/>
      <c r="EFB10" s="355"/>
      <c r="EFC10" s="355"/>
      <c r="EFD10" s="355"/>
      <c r="EFE10" s="355"/>
      <c r="EFF10" s="355"/>
      <c r="EFG10" s="355"/>
      <c r="EFH10" s="355"/>
      <c r="EFI10" s="355"/>
      <c r="EFJ10" s="355"/>
      <c r="EFK10" s="355"/>
      <c r="EFL10" s="355"/>
      <c r="EFM10" s="355"/>
      <c r="EFN10" s="355"/>
      <c r="EFO10" s="355"/>
      <c r="EFP10" s="355"/>
      <c r="EFQ10" s="355"/>
      <c r="EFR10" s="355"/>
      <c r="EFS10" s="355"/>
      <c r="EFT10" s="355"/>
      <c r="EFU10" s="355"/>
      <c r="EFV10" s="355"/>
      <c r="EFW10" s="355"/>
      <c r="EFX10" s="355"/>
      <c r="EFY10" s="355"/>
      <c r="EFZ10" s="355"/>
      <c r="EGA10" s="355"/>
      <c r="EGB10" s="355"/>
      <c r="EGC10" s="355"/>
      <c r="EGD10" s="355"/>
      <c r="EGE10" s="355"/>
      <c r="EGF10" s="355"/>
      <c r="EGG10" s="355"/>
      <c r="EGH10" s="355"/>
      <c r="EGI10" s="355"/>
      <c r="EGJ10" s="355"/>
      <c r="EGK10" s="355"/>
      <c r="EGL10" s="355"/>
      <c r="EGM10" s="355"/>
      <c r="EGN10" s="355"/>
      <c r="EGO10" s="355"/>
      <c r="EGP10" s="355"/>
      <c r="EGQ10" s="355"/>
      <c r="EGR10" s="355"/>
      <c r="EGS10" s="355"/>
      <c r="EGT10" s="355"/>
      <c r="EGU10" s="355"/>
      <c r="EGV10" s="355"/>
      <c r="EGW10" s="355"/>
      <c r="EGX10" s="355"/>
      <c r="EGY10" s="355"/>
      <c r="EGZ10" s="355"/>
      <c r="EHA10" s="355"/>
      <c r="EHB10" s="355"/>
      <c r="EHC10" s="355"/>
      <c r="EHD10" s="355"/>
      <c r="EHE10" s="355"/>
      <c r="EHF10" s="355"/>
      <c r="EHG10" s="355"/>
      <c r="EHH10" s="355"/>
      <c r="EHI10" s="355"/>
      <c r="EHJ10" s="355"/>
      <c r="EHK10" s="355"/>
      <c r="EHL10" s="355"/>
      <c r="EHM10" s="355"/>
      <c r="EHN10" s="355"/>
      <c r="EHO10" s="355"/>
      <c r="EHP10" s="355"/>
      <c r="EHQ10" s="355"/>
      <c r="EHR10" s="355"/>
      <c r="EHS10" s="355"/>
      <c r="EHT10" s="355"/>
      <c r="EHU10" s="355"/>
      <c r="EHV10" s="355"/>
      <c r="EHW10" s="355"/>
      <c r="EHX10" s="355"/>
      <c r="EHY10" s="355"/>
      <c r="EHZ10" s="355"/>
      <c r="EIA10" s="355"/>
      <c r="EIB10" s="355"/>
      <c r="EIC10" s="355"/>
      <c r="EID10" s="355"/>
      <c r="EIE10" s="355"/>
      <c r="EIF10" s="355"/>
      <c r="EIG10" s="355"/>
      <c r="EIH10" s="355"/>
      <c r="EII10" s="355"/>
      <c r="EIJ10" s="355"/>
      <c r="EIK10" s="355"/>
      <c r="EIL10" s="355"/>
      <c r="EIM10" s="355"/>
      <c r="EIN10" s="355"/>
      <c r="EIO10" s="355"/>
      <c r="EIP10" s="355"/>
      <c r="EIQ10" s="355"/>
      <c r="EIR10" s="355"/>
      <c r="EIS10" s="355"/>
      <c r="EIT10" s="355"/>
      <c r="EIU10" s="355"/>
      <c r="EIV10" s="355"/>
      <c r="EIW10" s="355"/>
      <c r="EIX10" s="355"/>
      <c r="EIY10" s="355"/>
      <c r="EIZ10" s="355"/>
      <c r="EJA10" s="355"/>
      <c r="EJB10" s="355"/>
      <c r="EJC10" s="355"/>
      <c r="EJD10" s="355"/>
      <c r="EJE10" s="355"/>
      <c r="EJF10" s="355"/>
      <c r="EJG10" s="355"/>
      <c r="EJH10" s="355"/>
      <c r="EJI10" s="355"/>
      <c r="EJJ10" s="355"/>
      <c r="EJK10" s="355"/>
      <c r="EJL10" s="355"/>
      <c r="EJM10" s="355"/>
      <c r="EJN10" s="355"/>
      <c r="EJO10" s="355"/>
      <c r="EJP10" s="355"/>
      <c r="EJQ10" s="355"/>
      <c r="EJR10" s="355"/>
      <c r="EJS10" s="355"/>
      <c r="EJT10" s="355"/>
      <c r="EJU10" s="355"/>
      <c r="EJV10" s="355"/>
      <c r="EJW10" s="355"/>
      <c r="EJX10" s="355"/>
      <c r="EJY10" s="355"/>
      <c r="EJZ10" s="355"/>
      <c r="EKA10" s="355"/>
      <c r="EKB10" s="355"/>
      <c r="EKC10" s="355"/>
      <c r="EKD10" s="355"/>
      <c r="EKE10" s="355"/>
      <c r="EKF10" s="355"/>
      <c r="EKG10" s="355"/>
      <c r="EKH10" s="355"/>
      <c r="EKI10" s="355"/>
      <c r="EKJ10" s="355"/>
      <c r="EKK10" s="355"/>
      <c r="EKL10" s="355"/>
      <c r="EKM10" s="355"/>
      <c r="EKN10" s="355"/>
      <c r="EKO10" s="355"/>
      <c r="EKP10" s="355"/>
      <c r="EKQ10" s="355"/>
      <c r="EKR10" s="355"/>
      <c r="EKS10" s="355"/>
      <c r="EKT10" s="355"/>
      <c r="EKU10" s="355"/>
      <c r="EKV10" s="355"/>
      <c r="EKW10" s="355"/>
      <c r="EKX10" s="355"/>
      <c r="EKY10" s="355"/>
      <c r="EKZ10" s="355"/>
      <c r="ELA10" s="355"/>
      <c r="ELB10" s="355"/>
      <c r="ELC10" s="355"/>
      <c r="ELD10" s="355"/>
      <c r="ELE10" s="355"/>
      <c r="ELF10" s="355"/>
      <c r="ELG10" s="355"/>
      <c r="ELH10" s="355"/>
      <c r="ELI10" s="355"/>
      <c r="ELJ10" s="355"/>
      <c r="ELK10" s="355"/>
      <c r="ELL10" s="355"/>
      <c r="ELM10" s="355"/>
      <c r="ELN10" s="355"/>
      <c r="ELO10" s="355"/>
      <c r="ELP10" s="355"/>
      <c r="ELQ10" s="355"/>
      <c r="ELR10" s="355"/>
      <c r="ELS10" s="355"/>
      <c r="ELT10" s="355"/>
      <c r="ELU10" s="355"/>
      <c r="ELV10" s="355"/>
      <c r="ELW10" s="355"/>
      <c r="ELX10" s="355"/>
      <c r="ELY10" s="355"/>
      <c r="ELZ10" s="355"/>
      <c r="EMA10" s="355"/>
      <c r="EMB10" s="355"/>
      <c r="EMC10" s="355"/>
      <c r="EMD10" s="355"/>
      <c r="EME10" s="355"/>
      <c r="EMF10" s="355"/>
      <c r="EMG10" s="355"/>
      <c r="EMH10" s="355"/>
      <c r="EMI10" s="355"/>
      <c r="EMJ10" s="355"/>
      <c r="EMK10" s="355"/>
      <c r="EML10" s="355"/>
      <c r="EMM10" s="355"/>
      <c r="EMN10" s="355"/>
      <c r="EMO10" s="355"/>
      <c r="EMP10" s="355"/>
      <c r="EMQ10" s="355"/>
      <c r="EMR10" s="355"/>
      <c r="EMS10" s="355"/>
      <c r="EMT10" s="355"/>
      <c r="EMU10" s="355"/>
      <c r="EMV10" s="355"/>
      <c r="EMW10" s="355"/>
      <c r="EMX10" s="355"/>
      <c r="EMY10" s="355"/>
      <c r="EMZ10" s="355"/>
      <c r="ENA10" s="355"/>
      <c r="ENB10" s="355"/>
      <c r="ENC10" s="355"/>
      <c r="END10" s="355"/>
      <c r="ENE10" s="355"/>
      <c r="ENF10" s="355"/>
      <c r="ENG10" s="355"/>
      <c r="ENH10" s="355"/>
      <c r="ENI10" s="355"/>
      <c r="ENJ10" s="355"/>
      <c r="ENK10" s="355"/>
      <c r="ENL10" s="355"/>
      <c r="ENM10" s="355"/>
      <c r="ENN10" s="355"/>
      <c r="ENO10" s="355"/>
      <c r="ENP10" s="355"/>
      <c r="ENQ10" s="355"/>
      <c r="ENR10" s="355"/>
      <c r="ENS10" s="355"/>
      <c r="ENT10" s="355"/>
      <c r="ENU10" s="355"/>
      <c r="ENV10" s="355"/>
      <c r="ENW10" s="355"/>
      <c r="ENX10" s="355"/>
      <c r="ENY10" s="355"/>
      <c r="ENZ10" s="355"/>
      <c r="EOA10" s="355"/>
      <c r="EOB10" s="355"/>
      <c r="EOC10" s="355"/>
      <c r="EOD10" s="355"/>
      <c r="EOE10" s="355"/>
      <c r="EOF10" s="355"/>
      <c r="EOG10" s="355"/>
      <c r="EOH10" s="355"/>
      <c r="EOI10" s="355"/>
      <c r="EOJ10" s="355"/>
      <c r="EOK10" s="355"/>
      <c r="EOL10" s="355"/>
      <c r="EOM10" s="355"/>
      <c r="EON10" s="355"/>
      <c r="EOO10" s="355"/>
      <c r="EOP10" s="355"/>
      <c r="EOQ10" s="355"/>
      <c r="EOR10" s="355"/>
      <c r="EOS10" s="355"/>
      <c r="EOT10" s="355"/>
      <c r="EOU10" s="355"/>
      <c r="EOV10" s="355"/>
      <c r="EOW10" s="355"/>
      <c r="EOX10" s="355"/>
      <c r="EOY10" s="355"/>
      <c r="EOZ10" s="355"/>
      <c r="EPA10" s="355"/>
      <c r="EPB10" s="355"/>
      <c r="EPC10" s="355"/>
      <c r="EPD10" s="355"/>
      <c r="EPE10" s="355"/>
      <c r="EPF10" s="355"/>
      <c r="EPG10" s="355"/>
      <c r="EPH10" s="355"/>
      <c r="EPI10" s="355"/>
      <c r="EPJ10" s="355"/>
      <c r="EPK10" s="355"/>
      <c r="EPL10" s="355"/>
      <c r="EPM10" s="355"/>
      <c r="EPN10" s="355"/>
      <c r="EPO10" s="355"/>
      <c r="EPP10" s="355"/>
      <c r="EPQ10" s="355"/>
      <c r="EPR10" s="355"/>
      <c r="EPS10" s="355"/>
      <c r="EPT10" s="355"/>
      <c r="EPU10" s="355"/>
      <c r="EPV10" s="355"/>
      <c r="EPW10" s="355"/>
      <c r="EPX10" s="355"/>
      <c r="EPY10" s="355"/>
      <c r="EPZ10" s="355"/>
      <c r="EQA10" s="355"/>
      <c r="EQB10" s="355"/>
      <c r="EQC10" s="355"/>
      <c r="EQD10" s="355"/>
      <c r="EQE10" s="355"/>
      <c r="EQF10" s="355"/>
      <c r="EQG10" s="355"/>
      <c r="EQH10" s="355"/>
      <c r="EQI10" s="355"/>
      <c r="EQJ10" s="355"/>
      <c r="EQK10" s="355"/>
      <c r="EQL10" s="355"/>
      <c r="EQM10" s="355"/>
      <c r="EQN10" s="355"/>
      <c r="EQO10" s="355"/>
      <c r="EQP10" s="355"/>
      <c r="EQQ10" s="355"/>
      <c r="EQR10" s="355"/>
      <c r="EQS10" s="355"/>
      <c r="EQT10" s="355"/>
      <c r="EQU10" s="355"/>
      <c r="EQV10" s="355"/>
      <c r="EQW10" s="355"/>
      <c r="EQX10" s="355"/>
      <c r="EQY10" s="355"/>
      <c r="EQZ10" s="355"/>
      <c r="ERA10" s="355"/>
      <c r="ERB10" s="355"/>
      <c r="ERC10" s="355"/>
      <c r="ERD10" s="355"/>
      <c r="ERE10" s="355"/>
      <c r="ERF10" s="355"/>
      <c r="ERG10" s="355"/>
      <c r="ERH10" s="355"/>
      <c r="ERI10" s="355"/>
      <c r="ERJ10" s="355"/>
      <c r="ERK10" s="355"/>
      <c r="ERL10" s="355"/>
      <c r="ERM10" s="355"/>
      <c r="ERN10" s="355"/>
      <c r="ERO10" s="355"/>
      <c r="ERP10" s="355"/>
      <c r="ERQ10" s="355"/>
      <c r="ERR10" s="355"/>
      <c r="ERS10" s="355"/>
      <c r="ERT10" s="355"/>
      <c r="ERU10" s="355"/>
      <c r="ERV10" s="355"/>
      <c r="ERW10" s="355"/>
      <c r="ERX10" s="355"/>
      <c r="ERY10" s="355"/>
      <c r="ERZ10" s="355"/>
      <c r="ESA10" s="355"/>
      <c r="ESB10" s="355"/>
      <c r="ESC10" s="355"/>
      <c r="ESD10" s="355"/>
      <c r="ESE10" s="355"/>
      <c r="ESF10" s="355"/>
      <c r="ESG10" s="355"/>
      <c r="ESH10" s="355"/>
      <c r="ESI10" s="355"/>
      <c r="ESJ10" s="355"/>
      <c r="ESK10" s="355"/>
      <c r="ESL10" s="355"/>
      <c r="ESM10" s="355"/>
      <c r="ESN10" s="355"/>
      <c r="ESO10" s="355"/>
      <c r="ESP10" s="355"/>
      <c r="ESQ10" s="355"/>
      <c r="ESR10" s="355"/>
      <c r="ESS10" s="355"/>
      <c r="EST10" s="355"/>
      <c r="ESU10" s="355"/>
      <c r="ESV10" s="355"/>
      <c r="ESW10" s="355"/>
      <c r="ESX10" s="355"/>
      <c r="ESY10" s="355"/>
      <c r="ESZ10" s="355"/>
      <c r="ETA10" s="355"/>
      <c r="ETB10" s="355"/>
      <c r="ETC10" s="355"/>
      <c r="ETD10" s="355"/>
      <c r="ETE10" s="355"/>
      <c r="ETF10" s="355"/>
      <c r="ETG10" s="355"/>
      <c r="ETH10" s="355"/>
      <c r="ETI10" s="355"/>
      <c r="ETJ10" s="355"/>
      <c r="ETK10" s="355"/>
      <c r="ETL10" s="355"/>
      <c r="ETM10" s="355"/>
      <c r="ETN10" s="355"/>
      <c r="ETO10" s="355"/>
      <c r="ETP10" s="355"/>
      <c r="ETQ10" s="355"/>
      <c r="ETR10" s="355"/>
      <c r="ETS10" s="355"/>
      <c r="ETT10" s="355"/>
      <c r="ETU10" s="355"/>
      <c r="ETV10" s="355"/>
      <c r="ETW10" s="355"/>
      <c r="ETX10" s="355"/>
      <c r="ETY10" s="355"/>
      <c r="ETZ10" s="355"/>
      <c r="EUA10" s="355"/>
      <c r="EUB10" s="355"/>
      <c r="EUC10" s="355"/>
      <c r="EUD10" s="355"/>
      <c r="EUE10" s="355"/>
      <c r="EUF10" s="355"/>
      <c r="EUG10" s="355"/>
      <c r="EUH10" s="355"/>
      <c r="EUI10" s="355"/>
      <c r="EUJ10" s="355"/>
      <c r="EUK10" s="355"/>
      <c r="EUL10" s="355"/>
      <c r="EUM10" s="355"/>
      <c r="EUN10" s="355"/>
      <c r="EUO10" s="355"/>
      <c r="EUP10" s="355"/>
      <c r="EUQ10" s="355"/>
      <c r="EUR10" s="355"/>
      <c r="EUS10" s="355"/>
      <c r="EUT10" s="355"/>
      <c r="EUU10" s="355"/>
      <c r="EUV10" s="355"/>
      <c r="EUW10" s="355"/>
      <c r="EUX10" s="355"/>
      <c r="EUY10" s="355"/>
      <c r="EUZ10" s="355"/>
      <c r="EVA10" s="355"/>
      <c r="EVB10" s="355"/>
      <c r="EVC10" s="355"/>
      <c r="EVD10" s="355"/>
      <c r="EVE10" s="355"/>
      <c r="EVF10" s="355"/>
      <c r="EVG10" s="355"/>
      <c r="EVH10" s="355"/>
      <c r="EVI10" s="355"/>
      <c r="EVJ10" s="355"/>
      <c r="EVK10" s="355"/>
      <c r="EVL10" s="355"/>
      <c r="EVM10" s="355"/>
      <c r="EVN10" s="355"/>
      <c r="EVO10" s="355"/>
      <c r="EVP10" s="355"/>
      <c r="EVQ10" s="355"/>
      <c r="EVR10" s="355"/>
      <c r="EVS10" s="355"/>
      <c r="EVT10" s="355"/>
      <c r="EVU10" s="355"/>
      <c r="EVV10" s="355"/>
      <c r="EVW10" s="355"/>
      <c r="EVX10" s="355"/>
      <c r="EVY10" s="355"/>
      <c r="EVZ10" s="355"/>
      <c r="EWA10" s="355"/>
      <c r="EWB10" s="355"/>
      <c r="EWC10" s="355"/>
      <c r="EWD10" s="355"/>
      <c r="EWE10" s="355"/>
      <c r="EWF10" s="355"/>
      <c r="EWG10" s="355"/>
      <c r="EWH10" s="355"/>
      <c r="EWI10" s="355"/>
      <c r="EWJ10" s="355"/>
      <c r="EWK10" s="355"/>
      <c r="EWL10" s="355"/>
      <c r="EWM10" s="355"/>
      <c r="EWN10" s="355"/>
      <c r="EWO10" s="355"/>
      <c r="EWP10" s="355"/>
      <c r="EWQ10" s="355"/>
      <c r="EWR10" s="355"/>
      <c r="EWS10" s="355"/>
      <c r="EWT10" s="355"/>
      <c r="EWU10" s="355"/>
      <c r="EWV10" s="355"/>
      <c r="EWW10" s="355"/>
      <c r="EWX10" s="355"/>
      <c r="EWY10" s="355"/>
      <c r="EWZ10" s="355"/>
      <c r="EXA10" s="355"/>
      <c r="EXB10" s="355"/>
      <c r="EXC10" s="355"/>
      <c r="EXD10" s="355"/>
      <c r="EXE10" s="355"/>
      <c r="EXF10" s="355"/>
      <c r="EXG10" s="355"/>
      <c r="EXH10" s="355"/>
      <c r="EXI10" s="355"/>
      <c r="EXJ10" s="355"/>
      <c r="EXK10" s="355"/>
      <c r="EXL10" s="355"/>
      <c r="EXM10" s="355"/>
      <c r="EXN10" s="355"/>
      <c r="EXO10" s="355"/>
      <c r="EXP10" s="355"/>
      <c r="EXQ10" s="355"/>
      <c r="EXR10" s="355"/>
      <c r="EXS10" s="355"/>
      <c r="EXT10" s="355"/>
      <c r="EXU10" s="355"/>
      <c r="EXV10" s="355"/>
      <c r="EXW10" s="355"/>
      <c r="EXX10" s="355"/>
      <c r="EXY10" s="355"/>
      <c r="EXZ10" s="355"/>
      <c r="EYA10" s="355"/>
      <c r="EYB10" s="355"/>
      <c r="EYC10" s="355"/>
      <c r="EYD10" s="355"/>
      <c r="EYE10" s="355"/>
      <c r="EYF10" s="355"/>
      <c r="EYG10" s="355"/>
      <c r="EYH10" s="355"/>
      <c r="EYI10" s="355"/>
      <c r="EYJ10" s="355"/>
      <c r="EYK10" s="355"/>
      <c r="EYL10" s="355"/>
      <c r="EYM10" s="355"/>
      <c r="EYN10" s="355"/>
      <c r="EYO10" s="355"/>
      <c r="EYP10" s="355"/>
      <c r="EYQ10" s="355"/>
      <c r="EYR10" s="355"/>
      <c r="EYS10" s="355"/>
      <c r="EYT10" s="355"/>
      <c r="EYU10" s="355"/>
      <c r="EYV10" s="355"/>
      <c r="EYW10" s="355"/>
      <c r="EYX10" s="355"/>
      <c r="EYY10" s="355"/>
      <c r="EYZ10" s="355"/>
      <c r="EZA10" s="355"/>
      <c r="EZB10" s="355"/>
      <c r="EZC10" s="355"/>
      <c r="EZD10" s="355"/>
      <c r="EZE10" s="355"/>
      <c r="EZF10" s="355"/>
      <c r="EZG10" s="355"/>
      <c r="EZH10" s="355"/>
      <c r="EZI10" s="355"/>
      <c r="EZJ10" s="355"/>
      <c r="EZK10" s="355"/>
      <c r="EZL10" s="355"/>
      <c r="EZM10" s="355"/>
      <c r="EZN10" s="355"/>
      <c r="EZO10" s="355"/>
      <c r="EZP10" s="355"/>
      <c r="EZQ10" s="355"/>
      <c r="EZR10" s="355"/>
      <c r="EZS10" s="355"/>
      <c r="EZT10" s="355"/>
      <c r="EZU10" s="355"/>
      <c r="EZV10" s="355"/>
      <c r="EZW10" s="355"/>
      <c r="EZX10" s="355"/>
      <c r="EZY10" s="355"/>
      <c r="EZZ10" s="355"/>
      <c r="FAA10" s="355"/>
      <c r="FAB10" s="355"/>
      <c r="FAC10" s="355"/>
      <c r="FAD10" s="355"/>
      <c r="FAE10" s="355"/>
      <c r="FAF10" s="355"/>
      <c r="FAG10" s="355"/>
      <c r="FAH10" s="355"/>
      <c r="FAI10" s="355"/>
      <c r="FAJ10" s="355"/>
      <c r="FAK10" s="355"/>
      <c r="FAL10" s="355"/>
      <c r="FAM10" s="355"/>
      <c r="FAN10" s="355"/>
      <c r="FAO10" s="355"/>
      <c r="FAP10" s="355"/>
      <c r="FAQ10" s="355"/>
      <c r="FAR10" s="355"/>
      <c r="FAS10" s="355"/>
      <c r="FAT10" s="355"/>
      <c r="FAU10" s="355"/>
      <c r="FAV10" s="355"/>
      <c r="FAW10" s="355"/>
      <c r="FAX10" s="355"/>
      <c r="FAY10" s="355"/>
      <c r="FAZ10" s="355"/>
      <c r="FBA10" s="355"/>
      <c r="FBB10" s="355"/>
      <c r="FBC10" s="355"/>
      <c r="FBD10" s="355"/>
      <c r="FBE10" s="355"/>
      <c r="FBF10" s="355"/>
      <c r="FBG10" s="355"/>
      <c r="FBH10" s="355"/>
      <c r="FBI10" s="355"/>
      <c r="FBJ10" s="355"/>
      <c r="FBK10" s="355"/>
      <c r="FBL10" s="355"/>
      <c r="FBM10" s="355"/>
      <c r="FBN10" s="355"/>
      <c r="FBO10" s="355"/>
      <c r="FBP10" s="355"/>
      <c r="FBQ10" s="355"/>
      <c r="FBR10" s="355"/>
      <c r="FBS10" s="355"/>
      <c r="FBT10" s="355"/>
      <c r="FBU10" s="355"/>
      <c r="FBV10" s="355"/>
      <c r="FBW10" s="355"/>
      <c r="FBX10" s="355"/>
      <c r="FBY10" s="355"/>
      <c r="FBZ10" s="355"/>
      <c r="FCA10" s="355"/>
      <c r="FCB10" s="355"/>
      <c r="FCC10" s="355"/>
      <c r="FCD10" s="355"/>
      <c r="FCE10" s="355"/>
      <c r="FCF10" s="355"/>
      <c r="FCG10" s="355"/>
      <c r="FCH10" s="355"/>
      <c r="FCI10" s="355"/>
      <c r="FCJ10" s="355"/>
      <c r="FCK10" s="355"/>
      <c r="FCL10" s="355"/>
      <c r="FCM10" s="355"/>
      <c r="FCN10" s="355"/>
      <c r="FCO10" s="355"/>
      <c r="FCP10" s="355"/>
      <c r="FCQ10" s="355"/>
      <c r="FCR10" s="355"/>
      <c r="FCS10" s="355"/>
      <c r="FCT10" s="355"/>
      <c r="FCU10" s="355"/>
      <c r="FCV10" s="355"/>
      <c r="FCW10" s="355"/>
      <c r="FCX10" s="355"/>
      <c r="FCY10" s="355"/>
      <c r="FCZ10" s="355"/>
      <c r="FDA10" s="355"/>
      <c r="FDB10" s="355"/>
      <c r="FDC10" s="355"/>
      <c r="FDD10" s="355"/>
      <c r="FDE10" s="355"/>
      <c r="FDF10" s="355"/>
      <c r="FDG10" s="355"/>
      <c r="FDH10" s="355"/>
      <c r="FDI10" s="355"/>
      <c r="FDJ10" s="355"/>
      <c r="FDK10" s="355"/>
      <c r="FDL10" s="355"/>
      <c r="FDM10" s="355"/>
      <c r="FDN10" s="355"/>
      <c r="FDO10" s="355"/>
      <c r="FDP10" s="355"/>
      <c r="FDQ10" s="355"/>
      <c r="FDR10" s="355"/>
      <c r="FDS10" s="355"/>
      <c r="FDT10" s="355"/>
      <c r="FDU10" s="355"/>
      <c r="FDV10" s="355"/>
      <c r="FDW10" s="355"/>
      <c r="FDX10" s="355"/>
      <c r="FDY10" s="355"/>
      <c r="FDZ10" s="355"/>
      <c r="FEA10" s="355"/>
      <c r="FEB10" s="355"/>
      <c r="FEC10" s="355"/>
      <c r="FED10" s="355"/>
      <c r="FEE10" s="355"/>
      <c r="FEF10" s="355"/>
      <c r="FEG10" s="355"/>
      <c r="FEH10" s="355"/>
      <c r="FEI10" s="355"/>
      <c r="FEJ10" s="355"/>
      <c r="FEK10" s="355"/>
      <c r="FEL10" s="355"/>
      <c r="FEM10" s="355"/>
      <c r="FEN10" s="355"/>
      <c r="FEO10" s="355"/>
      <c r="FEP10" s="355"/>
      <c r="FEQ10" s="355"/>
      <c r="FER10" s="355"/>
      <c r="FES10" s="355"/>
      <c r="FET10" s="355"/>
      <c r="FEU10" s="355"/>
      <c r="FEV10" s="355"/>
      <c r="FEW10" s="355"/>
      <c r="FEX10" s="355"/>
      <c r="FEY10" s="355"/>
      <c r="FEZ10" s="355"/>
      <c r="FFA10" s="355"/>
      <c r="FFB10" s="355"/>
      <c r="FFC10" s="355"/>
      <c r="FFD10" s="355"/>
      <c r="FFE10" s="355"/>
      <c r="FFF10" s="355"/>
      <c r="FFG10" s="355"/>
      <c r="FFH10" s="355"/>
      <c r="FFI10" s="355"/>
      <c r="FFJ10" s="355"/>
      <c r="FFK10" s="355"/>
      <c r="FFL10" s="355"/>
      <c r="FFM10" s="355"/>
      <c r="FFN10" s="355"/>
      <c r="FFO10" s="355"/>
      <c r="FFP10" s="355"/>
      <c r="FFQ10" s="355"/>
      <c r="FFR10" s="355"/>
      <c r="FFS10" s="355"/>
      <c r="FFT10" s="355"/>
      <c r="FFU10" s="355"/>
      <c r="FFV10" s="355"/>
      <c r="FFW10" s="355"/>
      <c r="FFX10" s="355"/>
      <c r="FFY10" s="355"/>
      <c r="FFZ10" s="355"/>
      <c r="FGA10" s="355"/>
      <c r="FGB10" s="355"/>
      <c r="FGC10" s="355"/>
      <c r="FGD10" s="355"/>
      <c r="FGE10" s="355"/>
      <c r="FGF10" s="355"/>
      <c r="FGG10" s="355"/>
      <c r="FGH10" s="355"/>
      <c r="FGI10" s="355"/>
      <c r="FGJ10" s="355"/>
      <c r="FGK10" s="355"/>
      <c r="FGL10" s="355"/>
      <c r="FGM10" s="355"/>
      <c r="FGN10" s="355"/>
      <c r="FGO10" s="355"/>
      <c r="FGP10" s="355"/>
      <c r="FGQ10" s="355"/>
      <c r="FGR10" s="355"/>
      <c r="FGS10" s="355"/>
      <c r="FGT10" s="355"/>
      <c r="FGU10" s="355"/>
      <c r="FGV10" s="355"/>
      <c r="FGW10" s="355"/>
      <c r="FGX10" s="355"/>
      <c r="FGY10" s="355"/>
      <c r="FGZ10" s="355"/>
      <c r="FHA10" s="355"/>
      <c r="FHB10" s="355"/>
      <c r="FHC10" s="355"/>
      <c r="FHD10" s="355"/>
      <c r="FHE10" s="355"/>
      <c r="FHF10" s="355"/>
      <c r="FHG10" s="355"/>
      <c r="FHH10" s="355"/>
      <c r="FHI10" s="355"/>
      <c r="FHJ10" s="355"/>
      <c r="FHK10" s="355"/>
      <c r="FHL10" s="355"/>
      <c r="FHM10" s="355"/>
      <c r="FHN10" s="355"/>
      <c r="FHO10" s="355"/>
      <c r="FHP10" s="355"/>
      <c r="FHQ10" s="355"/>
      <c r="FHR10" s="355"/>
      <c r="FHS10" s="355"/>
      <c r="FHT10" s="355"/>
      <c r="FHU10" s="355"/>
      <c r="FHV10" s="355"/>
      <c r="FHW10" s="355"/>
      <c r="FHX10" s="355"/>
      <c r="FHY10" s="355"/>
      <c r="FHZ10" s="355"/>
      <c r="FIA10" s="355"/>
      <c r="FIB10" s="355"/>
      <c r="FIC10" s="355"/>
      <c r="FID10" s="355"/>
      <c r="FIE10" s="355"/>
      <c r="FIF10" s="355"/>
      <c r="FIG10" s="355"/>
      <c r="FIH10" s="355"/>
      <c r="FII10" s="355"/>
      <c r="FIJ10" s="355"/>
      <c r="FIK10" s="355"/>
      <c r="FIL10" s="355"/>
      <c r="FIM10" s="355"/>
      <c r="FIN10" s="355"/>
      <c r="FIO10" s="355"/>
      <c r="FIP10" s="355"/>
      <c r="FIQ10" s="355"/>
      <c r="FIR10" s="355"/>
      <c r="FIS10" s="355"/>
      <c r="FIT10" s="355"/>
      <c r="FIU10" s="355"/>
      <c r="FIV10" s="355"/>
      <c r="FIW10" s="355"/>
      <c r="FIX10" s="355"/>
      <c r="FIY10" s="355"/>
      <c r="FIZ10" s="355"/>
      <c r="FJA10" s="355"/>
      <c r="FJB10" s="355"/>
      <c r="FJC10" s="355"/>
      <c r="FJD10" s="355"/>
      <c r="FJE10" s="355"/>
      <c r="FJF10" s="355"/>
      <c r="FJG10" s="355"/>
      <c r="FJH10" s="355"/>
      <c r="FJI10" s="355"/>
      <c r="FJJ10" s="355"/>
      <c r="FJK10" s="355"/>
      <c r="FJL10" s="355"/>
      <c r="FJM10" s="355"/>
      <c r="FJN10" s="355"/>
      <c r="FJO10" s="355"/>
      <c r="FJP10" s="355"/>
      <c r="FJQ10" s="355"/>
      <c r="FJR10" s="355"/>
      <c r="FJS10" s="355"/>
      <c r="FJT10" s="355"/>
      <c r="FJU10" s="355"/>
      <c r="FJV10" s="355"/>
      <c r="FJW10" s="355"/>
      <c r="FJX10" s="355"/>
      <c r="FJY10" s="355"/>
      <c r="FJZ10" s="355"/>
      <c r="FKA10" s="355"/>
      <c r="FKB10" s="355"/>
      <c r="FKC10" s="355"/>
      <c r="FKD10" s="355"/>
      <c r="FKE10" s="355"/>
      <c r="FKF10" s="355"/>
      <c r="FKG10" s="355"/>
      <c r="FKH10" s="355"/>
      <c r="FKI10" s="355"/>
      <c r="FKJ10" s="355"/>
      <c r="FKK10" s="355"/>
      <c r="FKL10" s="355"/>
      <c r="FKM10" s="355"/>
      <c r="FKN10" s="355"/>
      <c r="FKO10" s="355"/>
      <c r="FKP10" s="355"/>
      <c r="FKQ10" s="355"/>
      <c r="FKR10" s="355"/>
      <c r="FKS10" s="355"/>
      <c r="FKT10" s="355"/>
      <c r="FKU10" s="355"/>
      <c r="FKV10" s="355"/>
      <c r="FKW10" s="355"/>
      <c r="FKX10" s="355"/>
      <c r="FKY10" s="355"/>
      <c r="FKZ10" s="355"/>
      <c r="FLA10" s="355"/>
      <c r="FLB10" s="355"/>
      <c r="FLC10" s="355"/>
      <c r="FLD10" s="355"/>
      <c r="FLE10" s="355"/>
      <c r="FLF10" s="355"/>
      <c r="FLG10" s="355"/>
      <c r="FLH10" s="355"/>
      <c r="FLI10" s="355"/>
      <c r="FLJ10" s="355"/>
      <c r="FLK10" s="355"/>
      <c r="FLL10" s="355"/>
      <c r="FLM10" s="355"/>
      <c r="FLN10" s="355"/>
      <c r="FLO10" s="355"/>
      <c r="FLP10" s="355"/>
      <c r="FLQ10" s="355"/>
      <c r="FLR10" s="355"/>
      <c r="FLS10" s="355"/>
      <c r="FLT10" s="355"/>
      <c r="FLU10" s="355"/>
      <c r="FLV10" s="355"/>
      <c r="FLW10" s="355"/>
      <c r="FLX10" s="355"/>
      <c r="FLY10" s="355"/>
      <c r="FLZ10" s="355"/>
      <c r="FMA10" s="355"/>
      <c r="FMB10" s="355"/>
      <c r="FMC10" s="355"/>
      <c r="FMD10" s="355"/>
      <c r="FME10" s="355"/>
      <c r="FMF10" s="355"/>
      <c r="FMG10" s="355"/>
      <c r="FMH10" s="355"/>
      <c r="FMI10" s="355"/>
      <c r="FMJ10" s="355"/>
      <c r="FMK10" s="355"/>
      <c r="FML10" s="355"/>
      <c r="FMM10" s="355"/>
      <c r="FMN10" s="355"/>
      <c r="FMO10" s="355"/>
      <c r="FMP10" s="355"/>
      <c r="FMQ10" s="355"/>
      <c r="FMR10" s="355"/>
      <c r="FMS10" s="355"/>
      <c r="FMT10" s="355"/>
      <c r="FMU10" s="355"/>
      <c r="FMV10" s="355"/>
      <c r="FMW10" s="355"/>
      <c r="FMX10" s="355"/>
      <c r="FMY10" s="355"/>
      <c r="FMZ10" s="355"/>
      <c r="FNA10" s="355"/>
      <c r="FNB10" s="355"/>
      <c r="FNC10" s="355"/>
      <c r="FND10" s="355"/>
      <c r="FNE10" s="355"/>
      <c r="FNF10" s="355"/>
      <c r="FNG10" s="355"/>
      <c r="FNH10" s="355"/>
      <c r="FNI10" s="355"/>
      <c r="FNJ10" s="355"/>
      <c r="FNK10" s="355"/>
      <c r="FNL10" s="355"/>
      <c r="FNM10" s="355"/>
      <c r="FNN10" s="355"/>
      <c r="FNO10" s="355"/>
      <c r="FNP10" s="355"/>
      <c r="FNQ10" s="355"/>
      <c r="FNR10" s="355"/>
      <c r="FNS10" s="355"/>
      <c r="FNT10" s="355"/>
      <c r="FNU10" s="355"/>
      <c r="FNV10" s="355"/>
      <c r="FNW10" s="355"/>
      <c r="FNX10" s="355"/>
      <c r="FNY10" s="355"/>
      <c r="FNZ10" s="355"/>
      <c r="FOA10" s="355"/>
      <c r="FOB10" s="355"/>
      <c r="FOC10" s="355"/>
      <c r="FOD10" s="355"/>
      <c r="FOE10" s="355"/>
      <c r="FOF10" s="355"/>
      <c r="FOG10" s="355"/>
      <c r="FOH10" s="355"/>
      <c r="FOI10" s="355"/>
      <c r="FOJ10" s="355"/>
      <c r="FOK10" s="355"/>
      <c r="FOL10" s="355"/>
      <c r="FOM10" s="355"/>
      <c r="FON10" s="355"/>
      <c r="FOO10" s="355"/>
      <c r="FOP10" s="355"/>
      <c r="FOQ10" s="355"/>
      <c r="FOR10" s="355"/>
      <c r="FOS10" s="355"/>
      <c r="FOT10" s="355"/>
      <c r="FOU10" s="355"/>
      <c r="FOV10" s="355"/>
      <c r="FOW10" s="355"/>
      <c r="FOX10" s="355"/>
      <c r="FOY10" s="355"/>
      <c r="FOZ10" s="355"/>
      <c r="FPA10" s="355"/>
      <c r="FPB10" s="355"/>
      <c r="FPC10" s="355"/>
      <c r="FPD10" s="355"/>
      <c r="FPE10" s="355"/>
      <c r="FPF10" s="355"/>
      <c r="FPG10" s="355"/>
      <c r="FPH10" s="355"/>
      <c r="FPI10" s="355"/>
      <c r="FPJ10" s="355"/>
      <c r="FPK10" s="355"/>
      <c r="FPL10" s="355"/>
      <c r="FPM10" s="355"/>
      <c r="FPN10" s="355"/>
      <c r="FPO10" s="355"/>
      <c r="FPP10" s="355"/>
      <c r="FPQ10" s="355"/>
      <c r="FPR10" s="355"/>
      <c r="FPS10" s="355"/>
      <c r="FPT10" s="355"/>
      <c r="FPU10" s="355"/>
      <c r="FPV10" s="355"/>
      <c r="FPW10" s="355"/>
      <c r="FPX10" s="355"/>
      <c r="FPY10" s="355"/>
      <c r="FPZ10" s="355"/>
      <c r="FQA10" s="355"/>
      <c r="FQB10" s="355"/>
      <c r="FQC10" s="355"/>
      <c r="FQD10" s="355"/>
      <c r="FQE10" s="355"/>
      <c r="FQF10" s="355"/>
      <c r="FQG10" s="355"/>
      <c r="FQH10" s="355"/>
      <c r="FQI10" s="355"/>
      <c r="FQJ10" s="355"/>
      <c r="FQK10" s="355"/>
      <c r="FQL10" s="355"/>
      <c r="FQM10" s="355"/>
      <c r="FQN10" s="355"/>
      <c r="FQO10" s="355"/>
      <c r="FQP10" s="355"/>
      <c r="FQQ10" s="355"/>
      <c r="FQR10" s="355"/>
      <c r="FQS10" s="355"/>
      <c r="FQT10" s="355"/>
      <c r="FQU10" s="355"/>
      <c r="FQV10" s="355"/>
      <c r="FQW10" s="355"/>
      <c r="FQX10" s="355"/>
      <c r="FQY10" s="355"/>
      <c r="FQZ10" s="355"/>
      <c r="FRA10" s="355"/>
      <c r="FRB10" s="355"/>
      <c r="FRC10" s="355"/>
      <c r="FRD10" s="355"/>
      <c r="FRE10" s="355"/>
      <c r="FRF10" s="355"/>
      <c r="FRG10" s="355"/>
      <c r="FRH10" s="355"/>
      <c r="FRI10" s="355"/>
      <c r="FRJ10" s="355"/>
      <c r="FRK10" s="355"/>
      <c r="FRL10" s="355"/>
      <c r="FRM10" s="355"/>
      <c r="FRN10" s="355"/>
      <c r="FRO10" s="355"/>
      <c r="FRP10" s="355"/>
      <c r="FRQ10" s="355"/>
      <c r="FRR10" s="355"/>
      <c r="FRS10" s="355"/>
      <c r="FRT10" s="355"/>
      <c r="FRU10" s="355"/>
      <c r="FRV10" s="355"/>
      <c r="FRW10" s="355"/>
      <c r="FRX10" s="355"/>
      <c r="FRY10" s="355"/>
      <c r="FRZ10" s="355"/>
      <c r="FSA10" s="355"/>
      <c r="FSB10" s="355"/>
      <c r="FSC10" s="355"/>
      <c r="FSD10" s="355"/>
      <c r="FSE10" s="355"/>
      <c r="FSF10" s="355"/>
      <c r="FSG10" s="355"/>
      <c r="FSH10" s="355"/>
      <c r="FSI10" s="355"/>
      <c r="FSJ10" s="355"/>
      <c r="FSK10" s="355"/>
      <c r="FSL10" s="355"/>
      <c r="FSM10" s="355"/>
      <c r="FSN10" s="355"/>
      <c r="FSO10" s="355"/>
      <c r="FSP10" s="355"/>
      <c r="FSQ10" s="355"/>
      <c r="FSR10" s="355"/>
      <c r="FSS10" s="355"/>
      <c r="FST10" s="355"/>
      <c r="FSU10" s="355"/>
      <c r="FSV10" s="355"/>
      <c r="FSW10" s="355"/>
      <c r="FSX10" s="355"/>
      <c r="FSY10" s="355"/>
      <c r="FSZ10" s="355"/>
      <c r="FTA10" s="355"/>
      <c r="FTB10" s="355"/>
      <c r="FTC10" s="355"/>
      <c r="FTD10" s="355"/>
      <c r="FTE10" s="355"/>
      <c r="FTF10" s="355"/>
      <c r="FTG10" s="355"/>
      <c r="FTH10" s="355"/>
      <c r="FTI10" s="355"/>
      <c r="FTJ10" s="355"/>
      <c r="FTK10" s="355"/>
      <c r="FTL10" s="355"/>
      <c r="FTM10" s="355"/>
      <c r="FTN10" s="355"/>
      <c r="FTO10" s="355"/>
      <c r="FTP10" s="355"/>
      <c r="FTQ10" s="355"/>
      <c r="FTR10" s="355"/>
      <c r="FTS10" s="355"/>
      <c r="FTT10" s="355"/>
      <c r="FTU10" s="355"/>
      <c r="FTV10" s="355"/>
      <c r="FTW10" s="355"/>
      <c r="FTX10" s="355"/>
      <c r="FTY10" s="355"/>
      <c r="FTZ10" s="355"/>
      <c r="FUA10" s="355"/>
      <c r="FUB10" s="355"/>
      <c r="FUC10" s="355"/>
      <c r="FUD10" s="355"/>
      <c r="FUE10" s="355"/>
      <c r="FUF10" s="355"/>
      <c r="FUG10" s="355"/>
      <c r="FUH10" s="355"/>
      <c r="FUI10" s="355"/>
      <c r="FUJ10" s="355"/>
      <c r="FUK10" s="355"/>
      <c r="FUL10" s="355"/>
      <c r="FUM10" s="355"/>
      <c r="FUN10" s="355"/>
      <c r="FUO10" s="355"/>
      <c r="FUP10" s="355"/>
      <c r="FUQ10" s="355"/>
      <c r="FUR10" s="355"/>
      <c r="FUS10" s="355"/>
      <c r="FUT10" s="355"/>
      <c r="FUU10" s="355"/>
      <c r="FUV10" s="355"/>
      <c r="FUW10" s="355"/>
      <c r="FUX10" s="355"/>
      <c r="FUY10" s="355"/>
      <c r="FUZ10" s="355"/>
      <c r="FVA10" s="355"/>
      <c r="FVB10" s="355"/>
      <c r="FVC10" s="355"/>
      <c r="FVD10" s="355"/>
      <c r="FVE10" s="355"/>
      <c r="FVF10" s="355"/>
      <c r="FVG10" s="355"/>
      <c r="FVH10" s="355"/>
      <c r="FVI10" s="355"/>
      <c r="FVJ10" s="355"/>
      <c r="FVK10" s="355"/>
      <c r="FVL10" s="355"/>
      <c r="FVM10" s="355"/>
      <c r="FVN10" s="355"/>
      <c r="FVO10" s="355"/>
      <c r="FVP10" s="355"/>
      <c r="FVQ10" s="355"/>
      <c r="FVR10" s="355"/>
      <c r="FVS10" s="355"/>
      <c r="FVT10" s="355"/>
      <c r="FVU10" s="355"/>
      <c r="FVV10" s="355"/>
      <c r="FVW10" s="355"/>
      <c r="FVX10" s="355"/>
      <c r="FVY10" s="355"/>
      <c r="FVZ10" s="355"/>
      <c r="FWA10" s="355"/>
      <c r="FWB10" s="355"/>
      <c r="FWC10" s="355"/>
      <c r="FWD10" s="355"/>
      <c r="FWE10" s="355"/>
      <c r="FWF10" s="355"/>
      <c r="FWG10" s="355"/>
      <c r="FWH10" s="355"/>
      <c r="FWI10" s="355"/>
      <c r="FWJ10" s="355"/>
      <c r="FWK10" s="355"/>
      <c r="FWL10" s="355"/>
      <c r="FWM10" s="355"/>
      <c r="FWN10" s="355"/>
      <c r="FWO10" s="355"/>
      <c r="FWP10" s="355"/>
      <c r="FWQ10" s="355"/>
      <c r="FWR10" s="355"/>
      <c r="FWS10" s="355"/>
      <c r="FWT10" s="355"/>
      <c r="FWU10" s="355"/>
      <c r="FWV10" s="355"/>
      <c r="FWW10" s="355"/>
      <c r="FWX10" s="355"/>
      <c r="FWY10" s="355"/>
      <c r="FWZ10" s="355"/>
      <c r="FXA10" s="355"/>
      <c r="FXB10" s="355"/>
      <c r="FXC10" s="355"/>
      <c r="FXD10" s="355"/>
      <c r="FXE10" s="355"/>
      <c r="FXF10" s="355"/>
      <c r="FXG10" s="355"/>
      <c r="FXH10" s="355"/>
      <c r="FXI10" s="355"/>
      <c r="FXJ10" s="355"/>
      <c r="FXK10" s="355"/>
      <c r="FXL10" s="355"/>
      <c r="FXM10" s="355"/>
      <c r="FXN10" s="355"/>
      <c r="FXO10" s="355"/>
      <c r="FXP10" s="355"/>
      <c r="FXQ10" s="355"/>
      <c r="FXR10" s="355"/>
      <c r="FXS10" s="355"/>
      <c r="FXT10" s="355"/>
      <c r="FXU10" s="355"/>
      <c r="FXV10" s="355"/>
      <c r="FXW10" s="355"/>
      <c r="FXX10" s="355"/>
      <c r="FXY10" s="355"/>
      <c r="FXZ10" s="355"/>
      <c r="FYA10" s="355"/>
      <c r="FYB10" s="355"/>
      <c r="FYC10" s="355"/>
      <c r="FYD10" s="355"/>
      <c r="FYE10" s="355"/>
      <c r="FYF10" s="355"/>
      <c r="FYG10" s="355"/>
      <c r="FYH10" s="355"/>
      <c r="FYI10" s="355"/>
      <c r="FYJ10" s="355"/>
      <c r="FYK10" s="355"/>
      <c r="FYL10" s="355"/>
      <c r="FYM10" s="355"/>
      <c r="FYN10" s="355"/>
      <c r="FYO10" s="355"/>
      <c r="FYP10" s="355"/>
      <c r="FYQ10" s="355"/>
      <c r="FYR10" s="355"/>
      <c r="FYS10" s="355"/>
      <c r="FYT10" s="355"/>
      <c r="FYU10" s="355"/>
      <c r="FYV10" s="355"/>
      <c r="FYW10" s="355"/>
      <c r="FYX10" s="355"/>
      <c r="FYY10" s="355"/>
      <c r="FYZ10" s="355"/>
      <c r="FZA10" s="355"/>
      <c r="FZB10" s="355"/>
      <c r="FZC10" s="355"/>
      <c r="FZD10" s="355"/>
      <c r="FZE10" s="355"/>
      <c r="FZF10" s="355"/>
      <c r="FZG10" s="355"/>
      <c r="FZH10" s="355"/>
      <c r="FZI10" s="355"/>
      <c r="FZJ10" s="355"/>
      <c r="FZK10" s="355"/>
      <c r="FZL10" s="355"/>
      <c r="FZM10" s="355"/>
      <c r="FZN10" s="355"/>
      <c r="FZO10" s="355"/>
      <c r="FZP10" s="355"/>
      <c r="FZQ10" s="355"/>
      <c r="FZR10" s="355"/>
      <c r="FZS10" s="355"/>
      <c r="FZT10" s="355"/>
      <c r="FZU10" s="355"/>
      <c r="FZV10" s="355"/>
      <c r="FZW10" s="355"/>
      <c r="FZX10" s="355"/>
      <c r="FZY10" s="355"/>
      <c r="FZZ10" s="355"/>
      <c r="GAA10" s="355"/>
      <c r="GAB10" s="355"/>
      <c r="GAC10" s="355"/>
      <c r="GAD10" s="355"/>
      <c r="GAE10" s="355"/>
      <c r="GAF10" s="355"/>
      <c r="GAG10" s="355"/>
      <c r="GAH10" s="355"/>
      <c r="GAI10" s="355"/>
      <c r="GAJ10" s="355"/>
      <c r="GAK10" s="355"/>
      <c r="GAL10" s="355"/>
      <c r="GAM10" s="355"/>
      <c r="GAN10" s="355"/>
      <c r="GAO10" s="355"/>
      <c r="GAP10" s="355"/>
      <c r="GAQ10" s="355"/>
      <c r="GAR10" s="355"/>
      <c r="GAS10" s="355"/>
      <c r="GAT10" s="355"/>
      <c r="GAU10" s="355"/>
      <c r="GAV10" s="355"/>
      <c r="GAW10" s="355"/>
      <c r="GAX10" s="355"/>
      <c r="GAY10" s="355"/>
      <c r="GAZ10" s="355"/>
      <c r="GBA10" s="355"/>
      <c r="GBB10" s="355"/>
      <c r="GBC10" s="355"/>
      <c r="GBD10" s="355"/>
      <c r="GBE10" s="355"/>
      <c r="GBF10" s="355"/>
      <c r="GBG10" s="355"/>
      <c r="GBH10" s="355"/>
      <c r="GBI10" s="355"/>
      <c r="GBJ10" s="355"/>
      <c r="GBK10" s="355"/>
      <c r="GBL10" s="355"/>
      <c r="GBM10" s="355"/>
      <c r="GBN10" s="355"/>
      <c r="GBO10" s="355"/>
      <c r="GBP10" s="355"/>
      <c r="GBQ10" s="355"/>
      <c r="GBR10" s="355"/>
      <c r="GBS10" s="355"/>
      <c r="GBT10" s="355"/>
      <c r="GBU10" s="355"/>
      <c r="GBV10" s="355"/>
      <c r="GBW10" s="355"/>
      <c r="GBX10" s="355"/>
      <c r="GBY10" s="355"/>
      <c r="GBZ10" s="355"/>
      <c r="GCA10" s="355"/>
      <c r="GCB10" s="355"/>
      <c r="GCC10" s="355"/>
      <c r="GCD10" s="355"/>
      <c r="GCE10" s="355"/>
      <c r="GCF10" s="355"/>
      <c r="GCG10" s="355"/>
      <c r="GCH10" s="355"/>
      <c r="GCI10" s="355"/>
      <c r="GCJ10" s="355"/>
      <c r="GCK10" s="355"/>
      <c r="GCL10" s="355"/>
      <c r="GCM10" s="355"/>
      <c r="GCN10" s="355"/>
      <c r="GCO10" s="355"/>
      <c r="GCP10" s="355"/>
      <c r="GCQ10" s="355"/>
      <c r="GCR10" s="355"/>
      <c r="GCS10" s="355"/>
      <c r="GCT10" s="355"/>
      <c r="GCU10" s="355"/>
      <c r="GCV10" s="355"/>
      <c r="GCW10" s="355"/>
      <c r="GCX10" s="355"/>
      <c r="GCY10" s="355"/>
      <c r="GCZ10" s="355"/>
      <c r="GDA10" s="355"/>
      <c r="GDB10" s="355"/>
      <c r="GDC10" s="355"/>
      <c r="GDD10" s="355"/>
      <c r="GDE10" s="355"/>
      <c r="GDF10" s="355"/>
      <c r="GDG10" s="355"/>
      <c r="GDH10" s="355"/>
      <c r="GDI10" s="355"/>
      <c r="GDJ10" s="355"/>
      <c r="GDK10" s="355"/>
      <c r="GDL10" s="355"/>
      <c r="GDM10" s="355"/>
      <c r="GDN10" s="355"/>
      <c r="GDO10" s="355"/>
      <c r="GDP10" s="355"/>
      <c r="GDQ10" s="355"/>
      <c r="GDR10" s="355"/>
      <c r="GDS10" s="355"/>
      <c r="GDT10" s="355"/>
      <c r="GDU10" s="355"/>
      <c r="GDV10" s="355"/>
      <c r="GDW10" s="355"/>
      <c r="GDX10" s="355"/>
      <c r="GDY10" s="355"/>
      <c r="GDZ10" s="355"/>
      <c r="GEA10" s="355"/>
      <c r="GEB10" s="355"/>
      <c r="GEC10" s="355"/>
      <c r="GED10" s="355"/>
      <c r="GEE10" s="355"/>
      <c r="GEF10" s="355"/>
      <c r="GEG10" s="355"/>
      <c r="GEH10" s="355"/>
      <c r="GEI10" s="355"/>
      <c r="GEJ10" s="355"/>
      <c r="GEK10" s="355"/>
      <c r="GEL10" s="355"/>
      <c r="GEM10" s="355"/>
      <c r="GEN10" s="355"/>
      <c r="GEO10" s="355"/>
      <c r="GEP10" s="355"/>
      <c r="GEQ10" s="355"/>
      <c r="GER10" s="355"/>
      <c r="GES10" s="355"/>
      <c r="GET10" s="355"/>
      <c r="GEU10" s="355"/>
      <c r="GEV10" s="355"/>
      <c r="GEW10" s="355"/>
      <c r="GEX10" s="355"/>
      <c r="GEY10" s="355"/>
      <c r="GEZ10" s="355"/>
      <c r="GFA10" s="355"/>
      <c r="GFB10" s="355"/>
      <c r="GFC10" s="355"/>
      <c r="GFD10" s="355"/>
      <c r="GFE10" s="355"/>
      <c r="GFF10" s="355"/>
      <c r="GFG10" s="355"/>
      <c r="GFH10" s="355"/>
      <c r="GFI10" s="355"/>
      <c r="GFJ10" s="355"/>
      <c r="GFK10" s="355"/>
      <c r="GFL10" s="355"/>
      <c r="GFM10" s="355"/>
      <c r="GFN10" s="355"/>
      <c r="GFO10" s="355"/>
      <c r="GFP10" s="355"/>
      <c r="GFQ10" s="355"/>
      <c r="GFR10" s="355"/>
      <c r="GFS10" s="355"/>
      <c r="GFT10" s="355"/>
      <c r="GFU10" s="355"/>
      <c r="GFV10" s="355"/>
      <c r="GFW10" s="355"/>
      <c r="GFX10" s="355"/>
      <c r="GFY10" s="355"/>
      <c r="GFZ10" s="355"/>
      <c r="GGA10" s="355"/>
      <c r="GGB10" s="355"/>
      <c r="GGC10" s="355"/>
      <c r="GGD10" s="355"/>
      <c r="GGE10" s="355"/>
      <c r="GGF10" s="355"/>
      <c r="GGG10" s="355"/>
      <c r="GGH10" s="355"/>
      <c r="GGI10" s="355"/>
      <c r="GGJ10" s="355"/>
      <c r="GGK10" s="355"/>
      <c r="GGL10" s="355"/>
      <c r="GGM10" s="355"/>
      <c r="GGN10" s="355"/>
      <c r="GGO10" s="355"/>
      <c r="GGP10" s="355"/>
      <c r="GGQ10" s="355"/>
      <c r="GGR10" s="355"/>
      <c r="GGS10" s="355"/>
      <c r="GGT10" s="355"/>
      <c r="GGU10" s="355"/>
      <c r="GGV10" s="355"/>
      <c r="GGW10" s="355"/>
      <c r="GGX10" s="355"/>
      <c r="GGY10" s="355"/>
      <c r="GGZ10" s="355"/>
      <c r="GHA10" s="355"/>
      <c r="GHB10" s="355"/>
      <c r="GHC10" s="355"/>
      <c r="GHD10" s="355"/>
      <c r="GHE10" s="355"/>
      <c r="GHF10" s="355"/>
      <c r="GHG10" s="355"/>
      <c r="GHH10" s="355"/>
      <c r="GHI10" s="355"/>
      <c r="GHJ10" s="355"/>
      <c r="GHK10" s="355"/>
      <c r="GHL10" s="355"/>
      <c r="GHM10" s="355"/>
      <c r="GHN10" s="355"/>
      <c r="GHO10" s="355"/>
      <c r="GHP10" s="355"/>
      <c r="GHQ10" s="355"/>
      <c r="GHR10" s="355"/>
      <c r="GHS10" s="355"/>
      <c r="GHT10" s="355"/>
      <c r="GHU10" s="355"/>
      <c r="GHV10" s="355"/>
      <c r="GHW10" s="355"/>
      <c r="GHX10" s="355"/>
      <c r="GHY10" s="355"/>
      <c r="GHZ10" s="355"/>
      <c r="GIA10" s="355"/>
      <c r="GIB10" s="355"/>
      <c r="GIC10" s="355"/>
      <c r="GID10" s="355"/>
      <c r="GIE10" s="355"/>
      <c r="GIF10" s="355"/>
      <c r="GIG10" s="355"/>
      <c r="GIH10" s="355"/>
      <c r="GII10" s="355"/>
      <c r="GIJ10" s="355"/>
      <c r="GIK10" s="355"/>
      <c r="GIL10" s="355"/>
      <c r="GIM10" s="355"/>
      <c r="GIN10" s="355"/>
      <c r="GIO10" s="355"/>
      <c r="GIP10" s="355"/>
      <c r="GIQ10" s="355"/>
      <c r="GIR10" s="355"/>
      <c r="GIS10" s="355"/>
      <c r="GIT10" s="355"/>
      <c r="GIU10" s="355"/>
      <c r="GIV10" s="355"/>
      <c r="GIW10" s="355"/>
      <c r="GIX10" s="355"/>
      <c r="GIY10" s="355"/>
      <c r="GIZ10" s="355"/>
      <c r="GJA10" s="355"/>
      <c r="GJB10" s="355"/>
      <c r="GJC10" s="355"/>
      <c r="GJD10" s="355"/>
      <c r="GJE10" s="355"/>
      <c r="GJF10" s="355"/>
      <c r="GJG10" s="355"/>
      <c r="GJH10" s="355"/>
      <c r="GJI10" s="355"/>
      <c r="GJJ10" s="355"/>
      <c r="GJK10" s="355"/>
      <c r="GJL10" s="355"/>
      <c r="GJM10" s="355"/>
      <c r="GJN10" s="355"/>
      <c r="GJO10" s="355"/>
      <c r="GJP10" s="355"/>
      <c r="GJQ10" s="355"/>
      <c r="GJR10" s="355"/>
      <c r="GJS10" s="355"/>
      <c r="GJT10" s="355"/>
      <c r="GJU10" s="355"/>
      <c r="GJV10" s="355"/>
      <c r="GJW10" s="355"/>
      <c r="GJX10" s="355"/>
      <c r="GJY10" s="355"/>
      <c r="GJZ10" s="355"/>
      <c r="GKA10" s="355"/>
      <c r="GKB10" s="355"/>
      <c r="GKC10" s="355"/>
      <c r="GKD10" s="355"/>
      <c r="GKE10" s="355"/>
      <c r="GKF10" s="355"/>
      <c r="GKG10" s="355"/>
      <c r="GKH10" s="355"/>
      <c r="GKI10" s="355"/>
      <c r="GKJ10" s="355"/>
      <c r="GKK10" s="355"/>
      <c r="GKL10" s="355"/>
      <c r="GKM10" s="355"/>
      <c r="GKN10" s="355"/>
      <c r="GKO10" s="355"/>
      <c r="GKP10" s="355"/>
      <c r="GKQ10" s="355"/>
      <c r="GKR10" s="355"/>
      <c r="GKS10" s="355"/>
      <c r="GKT10" s="355"/>
      <c r="GKU10" s="355"/>
      <c r="GKV10" s="355"/>
      <c r="GKW10" s="355"/>
      <c r="GKX10" s="355"/>
      <c r="GKY10" s="355"/>
      <c r="GKZ10" s="355"/>
      <c r="GLA10" s="355"/>
      <c r="GLB10" s="355"/>
      <c r="GLC10" s="355"/>
      <c r="GLD10" s="355"/>
      <c r="GLE10" s="355"/>
      <c r="GLF10" s="355"/>
      <c r="GLG10" s="355"/>
      <c r="GLH10" s="355"/>
      <c r="GLI10" s="355"/>
      <c r="GLJ10" s="355"/>
      <c r="GLK10" s="355"/>
      <c r="GLL10" s="355"/>
      <c r="GLM10" s="355"/>
      <c r="GLN10" s="355"/>
      <c r="GLO10" s="355"/>
      <c r="GLP10" s="355"/>
      <c r="GLQ10" s="355"/>
      <c r="GLR10" s="355"/>
      <c r="GLS10" s="355"/>
      <c r="GLT10" s="355"/>
      <c r="GLU10" s="355"/>
      <c r="GLV10" s="355"/>
      <c r="GLW10" s="355"/>
      <c r="GLX10" s="355"/>
      <c r="GLY10" s="355"/>
      <c r="GLZ10" s="355"/>
      <c r="GMA10" s="355"/>
      <c r="GMB10" s="355"/>
      <c r="GMC10" s="355"/>
      <c r="GMD10" s="355"/>
      <c r="GME10" s="355"/>
      <c r="GMF10" s="355"/>
      <c r="GMG10" s="355"/>
      <c r="GMH10" s="355"/>
      <c r="GMI10" s="355"/>
      <c r="GMJ10" s="355"/>
      <c r="GMK10" s="355"/>
      <c r="GML10" s="355"/>
      <c r="GMM10" s="355"/>
      <c r="GMN10" s="355"/>
      <c r="GMO10" s="355"/>
      <c r="GMP10" s="355"/>
      <c r="GMQ10" s="355"/>
      <c r="GMR10" s="355"/>
      <c r="GMS10" s="355"/>
      <c r="GMT10" s="355"/>
      <c r="GMU10" s="355"/>
      <c r="GMV10" s="355"/>
      <c r="GMW10" s="355"/>
      <c r="GMX10" s="355"/>
      <c r="GMY10" s="355"/>
      <c r="GMZ10" s="355"/>
      <c r="GNA10" s="355"/>
      <c r="GNB10" s="355"/>
      <c r="GNC10" s="355"/>
      <c r="GND10" s="355"/>
      <c r="GNE10" s="355"/>
      <c r="GNF10" s="355"/>
      <c r="GNG10" s="355"/>
      <c r="GNH10" s="355"/>
      <c r="GNI10" s="355"/>
      <c r="GNJ10" s="355"/>
      <c r="GNK10" s="355"/>
      <c r="GNL10" s="355"/>
      <c r="GNM10" s="355"/>
      <c r="GNN10" s="355"/>
      <c r="GNO10" s="355"/>
      <c r="GNP10" s="355"/>
      <c r="GNQ10" s="355"/>
      <c r="GNR10" s="355"/>
      <c r="GNS10" s="355"/>
      <c r="GNT10" s="355"/>
      <c r="GNU10" s="355"/>
      <c r="GNV10" s="355"/>
      <c r="GNW10" s="355"/>
      <c r="GNX10" s="355"/>
      <c r="GNY10" s="355"/>
      <c r="GNZ10" s="355"/>
      <c r="GOA10" s="355"/>
      <c r="GOB10" s="355"/>
      <c r="GOC10" s="355"/>
      <c r="GOD10" s="355"/>
      <c r="GOE10" s="355"/>
      <c r="GOF10" s="355"/>
      <c r="GOG10" s="355"/>
      <c r="GOH10" s="355"/>
      <c r="GOI10" s="355"/>
      <c r="GOJ10" s="355"/>
      <c r="GOK10" s="355"/>
      <c r="GOL10" s="355"/>
      <c r="GOM10" s="355"/>
      <c r="GON10" s="355"/>
      <c r="GOO10" s="355"/>
      <c r="GOP10" s="355"/>
      <c r="GOQ10" s="355"/>
      <c r="GOR10" s="355"/>
      <c r="GOS10" s="355"/>
      <c r="GOT10" s="355"/>
      <c r="GOU10" s="355"/>
      <c r="GOV10" s="355"/>
      <c r="GOW10" s="355"/>
      <c r="GOX10" s="355"/>
      <c r="GOY10" s="355"/>
      <c r="GOZ10" s="355"/>
      <c r="GPA10" s="355"/>
      <c r="GPB10" s="355"/>
      <c r="GPC10" s="355"/>
      <c r="GPD10" s="355"/>
      <c r="GPE10" s="355"/>
      <c r="GPF10" s="355"/>
      <c r="GPG10" s="355"/>
      <c r="GPH10" s="355"/>
      <c r="GPI10" s="355"/>
      <c r="GPJ10" s="355"/>
      <c r="GPK10" s="355"/>
      <c r="GPL10" s="355"/>
      <c r="GPM10" s="355"/>
      <c r="GPN10" s="355"/>
      <c r="GPO10" s="355"/>
      <c r="GPP10" s="355"/>
      <c r="GPQ10" s="355"/>
      <c r="GPR10" s="355"/>
      <c r="GPS10" s="355"/>
      <c r="GPT10" s="355"/>
      <c r="GPU10" s="355"/>
      <c r="GPV10" s="355"/>
      <c r="GPW10" s="355"/>
      <c r="GPX10" s="355"/>
      <c r="GPY10" s="355"/>
      <c r="GPZ10" s="355"/>
      <c r="GQA10" s="355"/>
      <c r="GQB10" s="355"/>
      <c r="GQC10" s="355"/>
      <c r="GQD10" s="355"/>
      <c r="GQE10" s="355"/>
      <c r="GQF10" s="355"/>
      <c r="GQG10" s="355"/>
      <c r="GQH10" s="355"/>
      <c r="GQI10" s="355"/>
      <c r="GQJ10" s="355"/>
      <c r="GQK10" s="355"/>
      <c r="GQL10" s="355"/>
      <c r="GQM10" s="355"/>
      <c r="GQN10" s="355"/>
      <c r="GQO10" s="355"/>
      <c r="GQP10" s="355"/>
      <c r="GQQ10" s="355"/>
      <c r="GQR10" s="355"/>
      <c r="GQS10" s="355"/>
      <c r="GQT10" s="355"/>
      <c r="GQU10" s="355"/>
      <c r="GQV10" s="355"/>
      <c r="GQW10" s="355"/>
      <c r="GQX10" s="355"/>
      <c r="GQY10" s="355"/>
      <c r="GQZ10" s="355"/>
      <c r="GRA10" s="355"/>
      <c r="GRB10" s="355"/>
      <c r="GRC10" s="355"/>
      <c r="GRD10" s="355"/>
      <c r="GRE10" s="355"/>
      <c r="GRF10" s="355"/>
      <c r="GRG10" s="355"/>
      <c r="GRH10" s="355"/>
      <c r="GRI10" s="355"/>
      <c r="GRJ10" s="355"/>
      <c r="GRK10" s="355"/>
      <c r="GRL10" s="355"/>
      <c r="GRM10" s="355"/>
      <c r="GRN10" s="355"/>
      <c r="GRO10" s="355"/>
      <c r="GRP10" s="355"/>
      <c r="GRQ10" s="355"/>
      <c r="GRR10" s="355"/>
      <c r="GRS10" s="355"/>
      <c r="GRT10" s="355"/>
      <c r="GRU10" s="355"/>
      <c r="GRV10" s="355"/>
      <c r="GRW10" s="355"/>
      <c r="GRX10" s="355"/>
      <c r="GRY10" s="355"/>
      <c r="GRZ10" s="355"/>
      <c r="GSA10" s="355"/>
      <c r="GSB10" s="355"/>
      <c r="GSC10" s="355"/>
      <c r="GSD10" s="355"/>
      <c r="GSE10" s="355"/>
      <c r="GSF10" s="355"/>
      <c r="GSG10" s="355"/>
      <c r="GSH10" s="355"/>
      <c r="GSI10" s="355"/>
      <c r="GSJ10" s="355"/>
      <c r="GSK10" s="355"/>
      <c r="GSL10" s="355"/>
      <c r="GSM10" s="355"/>
      <c r="GSN10" s="355"/>
      <c r="GSO10" s="355"/>
      <c r="GSP10" s="355"/>
      <c r="GSQ10" s="355"/>
      <c r="GSR10" s="355"/>
      <c r="GSS10" s="355"/>
      <c r="GST10" s="355"/>
      <c r="GSU10" s="355"/>
      <c r="GSV10" s="355"/>
      <c r="GSW10" s="355"/>
      <c r="GSX10" s="355"/>
      <c r="GSY10" s="355"/>
      <c r="GSZ10" s="355"/>
      <c r="GTA10" s="355"/>
      <c r="GTB10" s="355"/>
      <c r="GTC10" s="355"/>
      <c r="GTD10" s="355"/>
      <c r="GTE10" s="355"/>
      <c r="GTF10" s="355"/>
      <c r="GTG10" s="355"/>
      <c r="GTH10" s="355"/>
      <c r="GTI10" s="355"/>
      <c r="GTJ10" s="355"/>
      <c r="GTK10" s="355"/>
      <c r="GTL10" s="355"/>
      <c r="GTM10" s="355"/>
      <c r="GTN10" s="355"/>
      <c r="GTO10" s="355"/>
      <c r="GTP10" s="355"/>
      <c r="GTQ10" s="355"/>
      <c r="GTR10" s="355"/>
      <c r="GTS10" s="355"/>
      <c r="GTT10" s="355"/>
      <c r="GTU10" s="355"/>
      <c r="GTV10" s="355"/>
      <c r="GTW10" s="355"/>
      <c r="GTX10" s="355"/>
      <c r="GTY10" s="355"/>
      <c r="GTZ10" s="355"/>
      <c r="GUA10" s="355"/>
      <c r="GUB10" s="355"/>
      <c r="GUC10" s="355"/>
      <c r="GUD10" s="355"/>
      <c r="GUE10" s="355"/>
      <c r="GUF10" s="355"/>
      <c r="GUG10" s="355"/>
      <c r="GUH10" s="355"/>
      <c r="GUI10" s="355"/>
      <c r="GUJ10" s="355"/>
      <c r="GUK10" s="355"/>
      <c r="GUL10" s="355"/>
      <c r="GUM10" s="355"/>
      <c r="GUN10" s="355"/>
      <c r="GUO10" s="355"/>
      <c r="GUP10" s="355"/>
      <c r="GUQ10" s="355"/>
      <c r="GUR10" s="355"/>
      <c r="GUS10" s="355"/>
      <c r="GUT10" s="355"/>
      <c r="GUU10" s="355"/>
      <c r="GUV10" s="355"/>
      <c r="GUW10" s="355"/>
      <c r="GUX10" s="355"/>
      <c r="GUY10" s="355"/>
      <c r="GUZ10" s="355"/>
      <c r="GVA10" s="355"/>
      <c r="GVB10" s="355"/>
      <c r="GVC10" s="355"/>
      <c r="GVD10" s="355"/>
      <c r="GVE10" s="355"/>
      <c r="GVF10" s="355"/>
      <c r="GVG10" s="355"/>
      <c r="GVH10" s="355"/>
      <c r="GVI10" s="355"/>
      <c r="GVJ10" s="355"/>
      <c r="GVK10" s="355"/>
      <c r="GVL10" s="355"/>
      <c r="GVM10" s="355"/>
      <c r="GVN10" s="355"/>
      <c r="GVO10" s="355"/>
      <c r="GVP10" s="355"/>
      <c r="GVQ10" s="355"/>
      <c r="GVR10" s="355"/>
      <c r="GVS10" s="355"/>
      <c r="GVT10" s="355"/>
      <c r="GVU10" s="355"/>
      <c r="GVV10" s="355"/>
      <c r="GVW10" s="355"/>
      <c r="GVX10" s="355"/>
      <c r="GVY10" s="355"/>
      <c r="GVZ10" s="355"/>
      <c r="GWA10" s="355"/>
      <c r="GWB10" s="355"/>
      <c r="GWC10" s="355"/>
      <c r="GWD10" s="355"/>
      <c r="GWE10" s="355"/>
      <c r="GWF10" s="355"/>
      <c r="GWG10" s="355"/>
      <c r="GWH10" s="355"/>
      <c r="GWI10" s="355"/>
      <c r="GWJ10" s="355"/>
      <c r="GWK10" s="355"/>
      <c r="GWL10" s="355"/>
      <c r="GWM10" s="355"/>
      <c r="GWN10" s="355"/>
      <c r="GWO10" s="355"/>
      <c r="GWP10" s="355"/>
      <c r="GWQ10" s="355"/>
      <c r="GWR10" s="355"/>
      <c r="GWS10" s="355"/>
      <c r="GWT10" s="355"/>
      <c r="GWU10" s="355"/>
      <c r="GWV10" s="355"/>
      <c r="GWW10" s="355"/>
      <c r="GWX10" s="355"/>
      <c r="GWY10" s="355"/>
      <c r="GWZ10" s="355"/>
      <c r="GXA10" s="355"/>
      <c r="GXB10" s="355"/>
      <c r="GXC10" s="355"/>
      <c r="GXD10" s="355"/>
      <c r="GXE10" s="355"/>
      <c r="GXF10" s="355"/>
      <c r="GXG10" s="355"/>
      <c r="GXH10" s="355"/>
      <c r="GXI10" s="355"/>
      <c r="GXJ10" s="355"/>
      <c r="GXK10" s="355"/>
      <c r="GXL10" s="355"/>
      <c r="GXM10" s="355"/>
      <c r="GXN10" s="355"/>
      <c r="GXO10" s="355"/>
      <c r="GXP10" s="355"/>
      <c r="GXQ10" s="355"/>
      <c r="GXR10" s="355"/>
      <c r="GXS10" s="355"/>
      <c r="GXT10" s="355"/>
      <c r="GXU10" s="355"/>
      <c r="GXV10" s="355"/>
      <c r="GXW10" s="355"/>
      <c r="GXX10" s="355"/>
      <c r="GXY10" s="355"/>
      <c r="GXZ10" s="355"/>
      <c r="GYA10" s="355"/>
      <c r="GYB10" s="355"/>
      <c r="GYC10" s="355"/>
      <c r="GYD10" s="355"/>
      <c r="GYE10" s="355"/>
      <c r="GYF10" s="355"/>
      <c r="GYG10" s="355"/>
      <c r="GYH10" s="355"/>
      <c r="GYI10" s="355"/>
      <c r="GYJ10" s="355"/>
      <c r="GYK10" s="355"/>
      <c r="GYL10" s="355"/>
      <c r="GYM10" s="355"/>
      <c r="GYN10" s="355"/>
      <c r="GYO10" s="355"/>
      <c r="GYP10" s="355"/>
      <c r="GYQ10" s="355"/>
      <c r="GYR10" s="355"/>
      <c r="GYS10" s="355"/>
      <c r="GYT10" s="355"/>
      <c r="GYU10" s="355"/>
      <c r="GYV10" s="355"/>
      <c r="GYW10" s="355"/>
      <c r="GYX10" s="355"/>
      <c r="GYY10" s="355"/>
      <c r="GYZ10" s="355"/>
      <c r="GZA10" s="355"/>
      <c r="GZB10" s="355"/>
      <c r="GZC10" s="355"/>
      <c r="GZD10" s="355"/>
      <c r="GZE10" s="355"/>
      <c r="GZF10" s="355"/>
      <c r="GZG10" s="355"/>
      <c r="GZH10" s="355"/>
      <c r="GZI10" s="355"/>
      <c r="GZJ10" s="355"/>
      <c r="GZK10" s="355"/>
      <c r="GZL10" s="355"/>
      <c r="GZM10" s="355"/>
      <c r="GZN10" s="355"/>
      <c r="GZO10" s="355"/>
      <c r="GZP10" s="355"/>
      <c r="GZQ10" s="355"/>
      <c r="GZR10" s="355"/>
      <c r="GZS10" s="355"/>
      <c r="GZT10" s="355"/>
      <c r="GZU10" s="355"/>
      <c r="GZV10" s="355"/>
      <c r="GZW10" s="355"/>
      <c r="GZX10" s="355"/>
      <c r="GZY10" s="355"/>
      <c r="GZZ10" s="355"/>
      <c r="HAA10" s="355"/>
      <c r="HAB10" s="355"/>
      <c r="HAC10" s="355"/>
      <c r="HAD10" s="355"/>
      <c r="HAE10" s="355"/>
      <c r="HAF10" s="355"/>
      <c r="HAG10" s="355"/>
      <c r="HAH10" s="355"/>
      <c r="HAI10" s="355"/>
      <c r="HAJ10" s="355"/>
      <c r="HAK10" s="355"/>
      <c r="HAL10" s="355"/>
      <c r="HAM10" s="355"/>
      <c r="HAN10" s="355"/>
      <c r="HAO10" s="355"/>
      <c r="HAP10" s="355"/>
      <c r="HAQ10" s="355"/>
      <c r="HAR10" s="355"/>
      <c r="HAS10" s="355"/>
      <c r="HAT10" s="355"/>
      <c r="HAU10" s="355"/>
      <c r="HAV10" s="355"/>
      <c r="HAW10" s="355"/>
      <c r="HAX10" s="355"/>
      <c r="HAY10" s="355"/>
      <c r="HAZ10" s="355"/>
      <c r="HBA10" s="355"/>
      <c r="HBB10" s="355"/>
      <c r="HBC10" s="355"/>
      <c r="HBD10" s="355"/>
      <c r="HBE10" s="355"/>
      <c r="HBF10" s="355"/>
      <c r="HBG10" s="355"/>
      <c r="HBH10" s="355"/>
      <c r="HBI10" s="355"/>
      <c r="HBJ10" s="355"/>
      <c r="HBK10" s="355"/>
      <c r="HBL10" s="355"/>
      <c r="HBM10" s="355"/>
      <c r="HBN10" s="355"/>
      <c r="HBO10" s="355"/>
      <c r="HBP10" s="355"/>
      <c r="HBQ10" s="355"/>
      <c r="HBR10" s="355"/>
      <c r="HBS10" s="355"/>
      <c r="HBT10" s="355"/>
      <c r="HBU10" s="355"/>
      <c r="HBV10" s="355"/>
      <c r="HBW10" s="355"/>
      <c r="HBX10" s="355"/>
      <c r="HBY10" s="355"/>
      <c r="HBZ10" s="355"/>
      <c r="HCA10" s="355"/>
      <c r="HCB10" s="355"/>
      <c r="HCC10" s="355"/>
      <c r="HCD10" s="355"/>
      <c r="HCE10" s="355"/>
      <c r="HCF10" s="355"/>
      <c r="HCG10" s="355"/>
      <c r="HCH10" s="355"/>
      <c r="HCI10" s="355"/>
      <c r="HCJ10" s="355"/>
      <c r="HCK10" s="355"/>
      <c r="HCL10" s="355"/>
      <c r="HCM10" s="355"/>
      <c r="HCN10" s="355"/>
      <c r="HCO10" s="355"/>
      <c r="HCP10" s="355"/>
      <c r="HCQ10" s="355"/>
      <c r="HCR10" s="355"/>
      <c r="HCS10" s="355"/>
      <c r="HCT10" s="355"/>
      <c r="HCU10" s="355"/>
      <c r="HCV10" s="355"/>
      <c r="HCW10" s="355"/>
      <c r="HCX10" s="355"/>
      <c r="HCY10" s="355"/>
      <c r="HCZ10" s="355"/>
      <c r="HDA10" s="355"/>
      <c r="HDB10" s="355"/>
      <c r="HDC10" s="355"/>
      <c r="HDD10" s="355"/>
      <c r="HDE10" s="355"/>
      <c r="HDF10" s="355"/>
      <c r="HDG10" s="355"/>
      <c r="HDH10" s="355"/>
      <c r="HDI10" s="355"/>
      <c r="HDJ10" s="355"/>
      <c r="HDK10" s="355"/>
      <c r="HDL10" s="355"/>
      <c r="HDM10" s="355"/>
      <c r="HDN10" s="355"/>
      <c r="HDO10" s="355"/>
      <c r="HDP10" s="355"/>
      <c r="HDQ10" s="355"/>
      <c r="HDR10" s="355"/>
      <c r="HDS10" s="355"/>
      <c r="HDT10" s="355"/>
      <c r="HDU10" s="355"/>
      <c r="HDV10" s="355"/>
      <c r="HDW10" s="355"/>
      <c r="HDX10" s="355"/>
      <c r="HDY10" s="355"/>
      <c r="HDZ10" s="355"/>
      <c r="HEA10" s="355"/>
      <c r="HEB10" s="355"/>
      <c r="HEC10" s="355"/>
      <c r="HED10" s="355"/>
      <c r="HEE10" s="355"/>
      <c r="HEF10" s="355"/>
      <c r="HEG10" s="355"/>
      <c r="HEH10" s="355"/>
      <c r="HEI10" s="355"/>
      <c r="HEJ10" s="355"/>
      <c r="HEK10" s="355"/>
      <c r="HEL10" s="355"/>
      <c r="HEM10" s="355"/>
      <c r="HEN10" s="355"/>
      <c r="HEO10" s="355"/>
      <c r="HEP10" s="355"/>
      <c r="HEQ10" s="355"/>
      <c r="HER10" s="355"/>
      <c r="HES10" s="355"/>
      <c r="HET10" s="355"/>
      <c r="HEU10" s="355"/>
      <c r="HEV10" s="355"/>
      <c r="HEW10" s="355"/>
      <c r="HEX10" s="355"/>
      <c r="HEY10" s="355"/>
      <c r="HEZ10" s="355"/>
      <c r="HFA10" s="355"/>
      <c r="HFB10" s="355"/>
      <c r="HFC10" s="355"/>
      <c r="HFD10" s="355"/>
      <c r="HFE10" s="355"/>
      <c r="HFF10" s="355"/>
      <c r="HFG10" s="355"/>
      <c r="HFH10" s="355"/>
      <c r="HFI10" s="355"/>
      <c r="HFJ10" s="355"/>
      <c r="HFK10" s="355"/>
      <c r="HFL10" s="355"/>
      <c r="HFM10" s="355"/>
      <c r="HFN10" s="355"/>
      <c r="HFO10" s="355"/>
      <c r="HFP10" s="355"/>
      <c r="HFQ10" s="355"/>
      <c r="HFR10" s="355"/>
      <c r="HFS10" s="355"/>
      <c r="HFT10" s="355"/>
      <c r="HFU10" s="355"/>
      <c r="HFV10" s="355"/>
      <c r="HFW10" s="355"/>
      <c r="HFX10" s="355"/>
      <c r="HFY10" s="355"/>
      <c r="HFZ10" s="355"/>
      <c r="HGA10" s="355"/>
      <c r="HGB10" s="355"/>
      <c r="HGC10" s="355"/>
      <c r="HGD10" s="355"/>
      <c r="HGE10" s="355"/>
      <c r="HGF10" s="355"/>
      <c r="HGG10" s="355"/>
      <c r="HGH10" s="355"/>
      <c r="HGI10" s="355"/>
      <c r="HGJ10" s="355"/>
      <c r="HGK10" s="355"/>
      <c r="HGL10" s="355"/>
      <c r="HGM10" s="355"/>
      <c r="HGN10" s="355"/>
      <c r="HGO10" s="355"/>
      <c r="HGP10" s="355"/>
      <c r="HGQ10" s="355"/>
      <c r="HGR10" s="355"/>
      <c r="HGS10" s="355"/>
      <c r="HGT10" s="355"/>
      <c r="HGU10" s="355"/>
      <c r="HGV10" s="355"/>
      <c r="HGW10" s="355"/>
      <c r="HGX10" s="355"/>
      <c r="HGY10" s="355"/>
      <c r="HGZ10" s="355"/>
      <c r="HHA10" s="355"/>
      <c r="HHB10" s="355"/>
      <c r="HHC10" s="355"/>
      <c r="HHD10" s="355"/>
      <c r="HHE10" s="355"/>
      <c r="HHF10" s="355"/>
      <c r="HHG10" s="355"/>
      <c r="HHH10" s="355"/>
      <c r="HHI10" s="355"/>
      <c r="HHJ10" s="355"/>
      <c r="HHK10" s="355"/>
      <c r="HHL10" s="355"/>
      <c r="HHM10" s="355"/>
      <c r="HHN10" s="355"/>
      <c r="HHO10" s="355"/>
      <c r="HHP10" s="355"/>
      <c r="HHQ10" s="355"/>
      <c r="HHR10" s="355"/>
      <c r="HHS10" s="355"/>
      <c r="HHT10" s="355"/>
      <c r="HHU10" s="355"/>
      <c r="HHV10" s="355"/>
      <c r="HHW10" s="355"/>
      <c r="HHX10" s="355"/>
      <c r="HHY10" s="355"/>
      <c r="HHZ10" s="355"/>
      <c r="HIA10" s="355"/>
      <c r="HIB10" s="355"/>
      <c r="HIC10" s="355"/>
      <c r="HID10" s="355"/>
      <c r="HIE10" s="355"/>
      <c r="HIF10" s="355"/>
      <c r="HIG10" s="355"/>
      <c r="HIH10" s="355"/>
      <c r="HII10" s="355"/>
      <c r="HIJ10" s="355"/>
      <c r="HIK10" s="355"/>
      <c r="HIL10" s="355"/>
      <c r="HIM10" s="355"/>
      <c r="HIN10" s="355"/>
      <c r="HIO10" s="355"/>
      <c r="HIP10" s="355"/>
      <c r="HIQ10" s="355"/>
      <c r="HIR10" s="355"/>
      <c r="HIS10" s="355"/>
      <c r="HIT10" s="355"/>
      <c r="HIU10" s="355"/>
      <c r="HIV10" s="355"/>
      <c r="HIW10" s="355"/>
      <c r="HIX10" s="355"/>
      <c r="HIY10" s="355"/>
      <c r="HIZ10" s="355"/>
      <c r="HJA10" s="355"/>
      <c r="HJB10" s="355"/>
      <c r="HJC10" s="355"/>
      <c r="HJD10" s="355"/>
      <c r="HJE10" s="355"/>
      <c r="HJF10" s="355"/>
      <c r="HJG10" s="355"/>
      <c r="HJH10" s="355"/>
      <c r="HJI10" s="355"/>
      <c r="HJJ10" s="355"/>
      <c r="HJK10" s="355"/>
      <c r="HJL10" s="355"/>
      <c r="HJM10" s="355"/>
      <c r="HJN10" s="355"/>
      <c r="HJO10" s="355"/>
      <c r="HJP10" s="355"/>
      <c r="HJQ10" s="355"/>
      <c r="HJR10" s="355"/>
      <c r="HJS10" s="355"/>
      <c r="HJT10" s="355"/>
      <c r="HJU10" s="355"/>
      <c r="HJV10" s="355"/>
      <c r="HJW10" s="355"/>
      <c r="HJX10" s="355"/>
      <c r="HJY10" s="355"/>
      <c r="HJZ10" s="355"/>
      <c r="HKA10" s="355"/>
      <c r="HKB10" s="355"/>
      <c r="HKC10" s="355"/>
      <c r="HKD10" s="355"/>
      <c r="HKE10" s="355"/>
      <c r="HKF10" s="355"/>
      <c r="HKG10" s="355"/>
      <c r="HKH10" s="355"/>
      <c r="HKI10" s="355"/>
      <c r="HKJ10" s="355"/>
      <c r="HKK10" s="355"/>
      <c r="HKL10" s="355"/>
      <c r="HKM10" s="355"/>
      <c r="HKN10" s="355"/>
      <c r="HKO10" s="355"/>
      <c r="HKP10" s="355"/>
      <c r="HKQ10" s="355"/>
      <c r="HKR10" s="355"/>
      <c r="HKS10" s="355"/>
      <c r="HKT10" s="355"/>
      <c r="HKU10" s="355"/>
      <c r="HKV10" s="355"/>
      <c r="HKW10" s="355"/>
      <c r="HKX10" s="355"/>
      <c r="HKY10" s="355"/>
      <c r="HKZ10" s="355"/>
      <c r="HLA10" s="355"/>
      <c r="HLB10" s="355"/>
      <c r="HLC10" s="355"/>
      <c r="HLD10" s="355"/>
      <c r="HLE10" s="355"/>
      <c r="HLF10" s="355"/>
      <c r="HLG10" s="355"/>
      <c r="HLH10" s="355"/>
      <c r="HLI10" s="355"/>
      <c r="HLJ10" s="355"/>
      <c r="HLK10" s="355"/>
      <c r="HLL10" s="355"/>
      <c r="HLM10" s="355"/>
      <c r="HLN10" s="355"/>
      <c r="HLO10" s="355"/>
      <c r="HLP10" s="355"/>
      <c r="HLQ10" s="355"/>
      <c r="HLR10" s="355"/>
      <c r="HLS10" s="355"/>
      <c r="HLT10" s="355"/>
      <c r="HLU10" s="355"/>
      <c r="HLV10" s="355"/>
      <c r="HLW10" s="355"/>
      <c r="HLX10" s="355"/>
      <c r="HLY10" s="355"/>
      <c r="HLZ10" s="355"/>
      <c r="HMA10" s="355"/>
      <c r="HMB10" s="355"/>
      <c r="HMC10" s="355"/>
      <c r="HMD10" s="355"/>
      <c r="HME10" s="355"/>
      <c r="HMF10" s="355"/>
      <c r="HMG10" s="355"/>
      <c r="HMH10" s="355"/>
      <c r="HMI10" s="355"/>
      <c r="HMJ10" s="355"/>
      <c r="HMK10" s="355"/>
      <c r="HML10" s="355"/>
      <c r="HMM10" s="355"/>
      <c r="HMN10" s="355"/>
      <c r="HMO10" s="355"/>
      <c r="HMP10" s="355"/>
      <c r="HMQ10" s="355"/>
      <c r="HMR10" s="355"/>
      <c r="HMS10" s="355"/>
      <c r="HMT10" s="355"/>
      <c r="HMU10" s="355"/>
      <c r="HMV10" s="355"/>
      <c r="HMW10" s="355"/>
      <c r="HMX10" s="355"/>
      <c r="HMY10" s="355"/>
      <c r="HMZ10" s="355"/>
      <c r="HNA10" s="355"/>
      <c r="HNB10" s="355"/>
      <c r="HNC10" s="355"/>
      <c r="HND10" s="355"/>
      <c r="HNE10" s="355"/>
      <c r="HNF10" s="355"/>
      <c r="HNG10" s="355"/>
      <c r="HNH10" s="355"/>
      <c r="HNI10" s="355"/>
      <c r="HNJ10" s="355"/>
      <c r="HNK10" s="355"/>
      <c r="HNL10" s="355"/>
      <c r="HNM10" s="355"/>
      <c r="HNN10" s="355"/>
      <c r="HNO10" s="355"/>
      <c r="HNP10" s="355"/>
      <c r="HNQ10" s="355"/>
      <c r="HNR10" s="355"/>
      <c r="HNS10" s="355"/>
      <c r="HNT10" s="355"/>
      <c r="HNU10" s="355"/>
      <c r="HNV10" s="355"/>
      <c r="HNW10" s="355"/>
      <c r="HNX10" s="355"/>
      <c r="HNY10" s="355"/>
      <c r="HNZ10" s="355"/>
      <c r="HOA10" s="355"/>
      <c r="HOB10" s="355"/>
      <c r="HOC10" s="355"/>
      <c r="HOD10" s="355"/>
      <c r="HOE10" s="355"/>
      <c r="HOF10" s="355"/>
      <c r="HOG10" s="355"/>
      <c r="HOH10" s="355"/>
      <c r="HOI10" s="355"/>
      <c r="HOJ10" s="355"/>
      <c r="HOK10" s="355"/>
      <c r="HOL10" s="355"/>
      <c r="HOM10" s="355"/>
      <c r="HON10" s="355"/>
      <c r="HOO10" s="355"/>
      <c r="HOP10" s="355"/>
      <c r="HOQ10" s="355"/>
      <c r="HOR10" s="355"/>
      <c r="HOS10" s="355"/>
      <c r="HOT10" s="355"/>
      <c r="HOU10" s="355"/>
      <c r="HOV10" s="355"/>
      <c r="HOW10" s="355"/>
      <c r="HOX10" s="355"/>
      <c r="HOY10" s="355"/>
      <c r="HOZ10" s="355"/>
      <c r="HPA10" s="355"/>
      <c r="HPB10" s="355"/>
      <c r="HPC10" s="355"/>
      <c r="HPD10" s="355"/>
      <c r="HPE10" s="355"/>
      <c r="HPF10" s="355"/>
      <c r="HPG10" s="355"/>
      <c r="HPH10" s="355"/>
      <c r="HPI10" s="355"/>
      <c r="HPJ10" s="355"/>
      <c r="HPK10" s="355"/>
      <c r="HPL10" s="355"/>
      <c r="HPM10" s="355"/>
      <c r="HPN10" s="355"/>
      <c r="HPO10" s="355"/>
      <c r="HPP10" s="355"/>
      <c r="HPQ10" s="355"/>
      <c r="HPR10" s="355"/>
      <c r="HPS10" s="355"/>
      <c r="HPT10" s="355"/>
      <c r="HPU10" s="355"/>
      <c r="HPV10" s="355"/>
      <c r="HPW10" s="355"/>
      <c r="HPX10" s="355"/>
      <c r="HPY10" s="355"/>
      <c r="HPZ10" s="355"/>
      <c r="HQA10" s="355"/>
      <c r="HQB10" s="355"/>
      <c r="HQC10" s="355"/>
      <c r="HQD10" s="355"/>
      <c r="HQE10" s="355"/>
      <c r="HQF10" s="355"/>
      <c r="HQG10" s="355"/>
      <c r="HQH10" s="355"/>
      <c r="HQI10" s="355"/>
      <c r="HQJ10" s="355"/>
      <c r="HQK10" s="355"/>
      <c r="HQL10" s="355"/>
      <c r="HQM10" s="355"/>
      <c r="HQN10" s="355"/>
      <c r="HQO10" s="355"/>
      <c r="HQP10" s="355"/>
      <c r="HQQ10" s="355"/>
      <c r="HQR10" s="355"/>
      <c r="HQS10" s="355"/>
      <c r="HQT10" s="355"/>
      <c r="HQU10" s="355"/>
      <c r="HQV10" s="355"/>
      <c r="HQW10" s="355"/>
      <c r="HQX10" s="355"/>
      <c r="HQY10" s="355"/>
      <c r="HQZ10" s="355"/>
      <c r="HRA10" s="355"/>
      <c r="HRB10" s="355"/>
      <c r="HRC10" s="355"/>
      <c r="HRD10" s="355"/>
      <c r="HRE10" s="355"/>
      <c r="HRF10" s="355"/>
      <c r="HRG10" s="355"/>
      <c r="HRH10" s="355"/>
      <c r="HRI10" s="355"/>
      <c r="HRJ10" s="355"/>
      <c r="HRK10" s="355"/>
      <c r="HRL10" s="355"/>
      <c r="HRM10" s="355"/>
      <c r="HRN10" s="355"/>
      <c r="HRO10" s="355"/>
      <c r="HRP10" s="355"/>
      <c r="HRQ10" s="355"/>
      <c r="HRR10" s="355"/>
      <c r="HRS10" s="355"/>
      <c r="HRT10" s="355"/>
      <c r="HRU10" s="355"/>
      <c r="HRV10" s="355"/>
      <c r="HRW10" s="355"/>
      <c r="HRX10" s="355"/>
      <c r="HRY10" s="355"/>
      <c r="HRZ10" s="355"/>
      <c r="HSA10" s="355"/>
      <c r="HSB10" s="355"/>
      <c r="HSC10" s="355"/>
      <c r="HSD10" s="355"/>
      <c r="HSE10" s="355"/>
      <c r="HSF10" s="355"/>
      <c r="HSG10" s="355"/>
      <c r="HSH10" s="355"/>
      <c r="HSI10" s="355"/>
      <c r="HSJ10" s="355"/>
      <c r="HSK10" s="355"/>
      <c r="HSL10" s="355"/>
      <c r="HSM10" s="355"/>
      <c r="HSN10" s="355"/>
      <c r="HSO10" s="355"/>
      <c r="HSP10" s="355"/>
      <c r="HSQ10" s="355"/>
      <c r="HSR10" s="355"/>
      <c r="HSS10" s="355"/>
      <c r="HST10" s="355"/>
      <c r="HSU10" s="355"/>
      <c r="HSV10" s="355"/>
      <c r="HSW10" s="355"/>
      <c r="HSX10" s="355"/>
      <c r="HSY10" s="355"/>
      <c r="HSZ10" s="355"/>
      <c r="HTA10" s="355"/>
      <c r="HTB10" s="355"/>
      <c r="HTC10" s="355"/>
      <c r="HTD10" s="355"/>
      <c r="HTE10" s="355"/>
      <c r="HTF10" s="355"/>
      <c r="HTG10" s="355"/>
      <c r="HTH10" s="355"/>
      <c r="HTI10" s="355"/>
      <c r="HTJ10" s="355"/>
      <c r="HTK10" s="355"/>
      <c r="HTL10" s="355"/>
      <c r="HTM10" s="355"/>
      <c r="HTN10" s="355"/>
      <c r="HTO10" s="355"/>
      <c r="HTP10" s="355"/>
      <c r="HTQ10" s="355"/>
      <c r="HTR10" s="355"/>
      <c r="HTS10" s="355"/>
      <c r="HTT10" s="355"/>
      <c r="HTU10" s="355"/>
      <c r="HTV10" s="355"/>
      <c r="HTW10" s="355"/>
      <c r="HTX10" s="355"/>
      <c r="HTY10" s="355"/>
      <c r="HTZ10" s="355"/>
      <c r="HUA10" s="355"/>
      <c r="HUB10" s="355"/>
      <c r="HUC10" s="355"/>
      <c r="HUD10" s="355"/>
      <c r="HUE10" s="355"/>
      <c r="HUF10" s="355"/>
      <c r="HUG10" s="355"/>
      <c r="HUH10" s="355"/>
      <c r="HUI10" s="355"/>
      <c r="HUJ10" s="355"/>
      <c r="HUK10" s="355"/>
      <c r="HUL10" s="355"/>
      <c r="HUM10" s="355"/>
      <c r="HUN10" s="355"/>
      <c r="HUO10" s="355"/>
      <c r="HUP10" s="355"/>
      <c r="HUQ10" s="355"/>
      <c r="HUR10" s="355"/>
      <c r="HUS10" s="355"/>
      <c r="HUT10" s="355"/>
      <c r="HUU10" s="355"/>
      <c r="HUV10" s="355"/>
      <c r="HUW10" s="355"/>
      <c r="HUX10" s="355"/>
      <c r="HUY10" s="355"/>
      <c r="HUZ10" s="355"/>
      <c r="HVA10" s="355"/>
      <c r="HVB10" s="355"/>
      <c r="HVC10" s="355"/>
      <c r="HVD10" s="355"/>
      <c r="HVE10" s="355"/>
      <c r="HVF10" s="355"/>
      <c r="HVG10" s="355"/>
      <c r="HVH10" s="355"/>
      <c r="HVI10" s="355"/>
      <c r="HVJ10" s="355"/>
      <c r="HVK10" s="355"/>
      <c r="HVL10" s="355"/>
      <c r="HVM10" s="355"/>
      <c r="HVN10" s="355"/>
      <c r="HVO10" s="355"/>
      <c r="HVP10" s="355"/>
      <c r="HVQ10" s="355"/>
      <c r="HVR10" s="355"/>
      <c r="HVS10" s="355"/>
      <c r="HVT10" s="355"/>
      <c r="HVU10" s="355"/>
      <c r="HVV10" s="355"/>
      <c r="HVW10" s="355"/>
      <c r="HVX10" s="355"/>
      <c r="HVY10" s="355"/>
      <c r="HVZ10" s="355"/>
      <c r="HWA10" s="355"/>
      <c r="HWB10" s="355"/>
      <c r="HWC10" s="355"/>
      <c r="HWD10" s="355"/>
      <c r="HWE10" s="355"/>
      <c r="HWF10" s="355"/>
      <c r="HWG10" s="355"/>
      <c r="HWH10" s="355"/>
      <c r="HWI10" s="355"/>
      <c r="HWJ10" s="355"/>
      <c r="HWK10" s="355"/>
      <c r="HWL10" s="355"/>
      <c r="HWM10" s="355"/>
      <c r="HWN10" s="355"/>
      <c r="HWO10" s="355"/>
      <c r="HWP10" s="355"/>
      <c r="HWQ10" s="355"/>
      <c r="HWR10" s="355"/>
      <c r="HWS10" s="355"/>
      <c r="HWT10" s="355"/>
      <c r="HWU10" s="355"/>
      <c r="HWV10" s="355"/>
      <c r="HWW10" s="355"/>
      <c r="HWX10" s="355"/>
      <c r="HWY10" s="355"/>
      <c r="HWZ10" s="355"/>
      <c r="HXA10" s="355"/>
      <c r="HXB10" s="355"/>
      <c r="HXC10" s="355"/>
      <c r="HXD10" s="355"/>
      <c r="HXE10" s="355"/>
      <c r="HXF10" s="355"/>
      <c r="HXG10" s="355"/>
      <c r="HXH10" s="355"/>
      <c r="HXI10" s="355"/>
      <c r="HXJ10" s="355"/>
      <c r="HXK10" s="355"/>
      <c r="HXL10" s="355"/>
      <c r="HXM10" s="355"/>
      <c r="HXN10" s="355"/>
      <c r="HXO10" s="355"/>
      <c r="HXP10" s="355"/>
      <c r="HXQ10" s="355"/>
      <c r="HXR10" s="355"/>
      <c r="HXS10" s="355"/>
      <c r="HXT10" s="355"/>
      <c r="HXU10" s="355"/>
      <c r="HXV10" s="355"/>
      <c r="HXW10" s="355"/>
      <c r="HXX10" s="355"/>
      <c r="HXY10" s="355"/>
      <c r="HXZ10" s="355"/>
      <c r="HYA10" s="355"/>
      <c r="HYB10" s="355"/>
      <c r="HYC10" s="355"/>
      <c r="HYD10" s="355"/>
      <c r="HYE10" s="355"/>
      <c r="HYF10" s="355"/>
      <c r="HYG10" s="355"/>
      <c r="HYH10" s="355"/>
      <c r="HYI10" s="355"/>
      <c r="HYJ10" s="355"/>
      <c r="HYK10" s="355"/>
      <c r="HYL10" s="355"/>
      <c r="HYM10" s="355"/>
      <c r="HYN10" s="355"/>
      <c r="HYO10" s="355"/>
      <c r="HYP10" s="355"/>
      <c r="HYQ10" s="355"/>
      <c r="HYR10" s="355"/>
      <c r="HYS10" s="355"/>
      <c r="HYT10" s="355"/>
      <c r="HYU10" s="355"/>
      <c r="HYV10" s="355"/>
      <c r="HYW10" s="355"/>
      <c r="HYX10" s="355"/>
      <c r="HYY10" s="355"/>
      <c r="HYZ10" s="355"/>
      <c r="HZA10" s="355"/>
      <c r="HZB10" s="355"/>
      <c r="HZC10" s="355"/>
      <c r="HZD10" s="355"/>
      <c r="HZE10" s="355"/>
      <c r="HZF10" s="355"/>
      <c r="HZG10" s="355"/>
      <c r="HZH10" s="355"/>
      <c r="HZI10" s="355"/>
      <c r="HZJ10" s="355"/>
      <c r="HZK10" s="355"/>
      <c r="HZL10" s="355"/>
      <c r="HZM10" s="355"/>
      <c r="HZN10" s="355"/>
      <c r="HZO10" s="355"/>
      <c r="HZP10" s="355"/>
      <c r="HZQ10" s="355"/>
      <c r="HZR10" s="355"/>
      <c r="HZS10" s="355"/>
      <c r="HZT10" s="355"/>
      <c r="HZU10" s="355"/>
      <c r="HZV10" s="355"/>
      <c r="HZW10" s="355"/>
      <c r="HZX10" s="355"/>
      <c r="HZY10" s="355"/>
      <c r="HZZ10" s="355"/>
      <c r="IAA10" s="355"/>
      <c r="IAB10" s="355"/>
      <c r="IAC10" s="355"/>
      <c r="IAD10" s="355"/>
      <c r="IAE10" s="355"/>
      <c r="IAF10" s="355"/>
      <c r="IAG10" s="355"/>
      <c r="IAH10" s="355"/>
      <c r="IAI10" s="355"/>
      <c r="IAJ10" s="355"/>
      <c r="IAK10" s="355"/>
      <c r="IAL10" s="355"/>
      <c r="IAM10" s="355"/>
      <c r="IAN10" s="355"/>
      <c r="IAO10" s="355"/>
      <c r="IAP10" s="355"/>
      <c r="IAQ10" s="355"/>
      <c r="IAR10" s="355"/>
      <c r="IAS10" s="355"/>
      <c r="IAT10" s="355"/>
      <c r="IAU10" s="355"/>
      <c r="IAV10" s="355"/>
      <c r="IAW10" s="355"/>
      <c r="IAX10" s="355"/>
      <c r="IAY10" s="355"/>
      <c r="IAZ10" s="355"/>
      <c r="IBA10" s="355"/>
      <c r="IBB10" s="355"/>
      <c r="IBC10" s="355"/>
      <c r="IBD10" s="355"/>
      <c r="IBE10" s="355"/>
      <c r="IBF10" s="355"/>
      <c r="IBG10" s="355"/>
      <c r="IBH10" s="355"/>
      <c r="IBI10" s="355"/>
      <c r="IBJ10" s="355"/>
      <c r="IBK10" s="355"/>
      <c r="IBL10" s="355"/>
      <c r="IBM10" s="355"/>
      <c r="IBN10" s="355"/>
      <c r="IBO10" s="355"/>
      <c r="IBP10" s="355"/>
      <c r="IBQ10" s="355"/>
      <c r="IBR10" s="355"/>
      <c r="IBS10" s="355"/>
      <c r="IBT10" s="355"/>
      <c r="IBU10" s="355"/>
      <c r="IBV10" s="355"/>
      <c r="IBW10" s="355"/>
      <c r="IBX10" s="355"/>
      <c r="IBY10" s="355"/>
      <c r="IBZ10" s="355"/>
      <c r="ICA10" s="355"/>
      <c r="ICB10" s="355"/>
      <c r="ICC10" s="355"/>
      <c r="ICD10" s="355"/>
      <c r="ICE10" s="355"/>
      <c r="ICF10" s="355"/>
      <c r="ICG10" s="355"/>
      <c r="ICH10" s="355"/>
      <c r="ICI10" s="355"/>
      <c r="ICJ10" s="355"/>
      <c r="ICK10" s="355"/>
      <c r="ICL10" s="355"/>
      <c r="ICM10" s="355"/>
      <c r="ICN10" s="355"/>
      <c r="ICO10" s="355"/>
      <c r="ICP10" s="355"/>
      <c r="ICQ10" s="355"/>
      <c r="ICR10" s="355"/>
      <c r="ICS10" s="355"/>
      <c r="ICT10" s="355"/>
      <c r="ICU10" s="355"/>
      <c r="ICV10" s="355"/>
      <c r="ICW10" s="355"/>
      <c r="ICX10" s="355"/>
      <c r="ICY10" s="355"/>
      <c r="ICZ10" s="355"/>
      <c r="IDA10" s="355"/>
      <c r="IDB10" s="355"/>
      <c r="IDC10" s="355"/>
      <c r="IDD10" s="355"/>
      <c r="IDE10" s="355"/>
      <c r="IDF10" s="355"/>
      <c r="IDG10" s="355"/>
      <c r="IDH10" s="355"/>
      <c r="IDI10" s="355"/>
      <c r="IDJ10" s="355"/>
      <c r="IDK10" s="355"/>
      <c r="IDL10" s="355"/>
      <c r="IDM10" s="355"/>
      <c r="IDN10" s="355"/>
      <c r="IDO10" s="355"/>
      <c r="IDP10" s="355"/>
      <c r="IDQ10" s="355"/>
      <c r="IDR10" s="355"/>
      <c r="IDS10" s="355"/>
      <c r="IDT10" s="355"/>
      <c r="IDU10" s="355"/>
      <c r="IDV10" s="355"/>
      <c r="IDW10" s="355"/>
      <c r="IDX10" s="355"/>
      <c r="IDY10" s="355"/>
      <c r="IDZ10" s="355"/>
      <c r="IEA10" s="355"/>
      <c r="IEB10" s="355"/>
      <c r="IEC10" s="355"/>
      <c r="IED10" s="355"/>
      <c r="IEE10" s="355"/>
      <c r="IEF10" s="355"/>
      <c r="IEG10" s="355"/>
      <c r="IEH10" s="355"/>
      <c r="IEI10" s="355"/>
      <c r="IEJ10" s="355"/>
      <c r="IEK10" s="355"/>
      <c r="IEL10" s="355"/>
      <c r="IEM10" s="355"/>
      <c r="IEN10" s="355"/>
      <c r="IEO10" s="355"/>
      <c r="IEP10" s="355"/>
      <c r="IEQ10" s="355"/>
      <c r="IER10" s="355"/>
      <c r="IES10" s="355"/>
      <c r="IET10" s="355"/>
      <c r="IEU10" s="355"/>
      <c r="IEV10" s="355"/>
      <c r="IEW10" s="355"/>
      <c r="IEX10" s="355"/>
      <c r="IEY10" s="355"/>
      <c r="IEZ10" s="355"/>
      <c r="IFA10" s="355"/>
      <c r="IFB10" s="355"/>
      <c r="IFC10" s="355"/>
      <c r="IFD10" s="355"/>
      <c r="IFE10" s="355"/>
      <c r="IFF10" s="355"/>
      <c r="IFG10" s="355"/>
      <c r="IFH10" s="355"/>
      <c r="IFI10" s="355"/>
      <c r="IFJ10" s="355"/>
      <c r="IFK10" s="355"/>
      <c r="IFL10" s="355"/>
      <c r="IFM10" s="355"/>
      <c r="IFN10" s="355"/>
      <c r="IFO10" s="355"/>
      <c r="IFP10" s="355"/>
      <c r="IFQ10" s="355"/>
      <c r="IFR10" s="355"/>
      <c r="IFS10" s="355"/>
      <c r="IFT10" s="355"/>
      <c r="IFU10" s="355"/>
      <c r="IFV10" s="355"/>
      <c r="IFW10" s="355"/>
      <c r="IFX10" s="355"/>
      <c r="IFY10" s="355"/>
      <c r="IFZ10" s="355"/>
      <c r="IGA10" s="355"/>
      <c r="IGB10" s="355"/>
      <c r="IGC10" s="355"/>
      <c r="IGD10" s="355"/>
      <c r="IGE10" s="355"/>
      <c r="IGF10" s="355"/>
      <c r="IGG10" s="355"/>
      <c r="IGH10" s="355"/>
      <c r="IGI10" s="355"/>
      <c r="IGJ10" s="355"/>
      <c r="IGK10" s="355"/>
      <c r="IGL10" s="355"/>
      <c r="IGM10" s="355"/>
      <c r="IGN10" s="355"/>
      <c r="IGO10" s="355"/>
      <c r="IGP10" s="355"/>
      <c r="IGQ10" s="355"/>
      <c r="IGR10" s="355"/>
      <c r="IGS10" s="355"/>
      <c r="IGT10" s="355"/>
      <c r="IGU10" s="355"/>
      <c r="IGV10" s="355"/>
      <c r="IGW10" s="355"/>
      <c r="IGX10" s="355"/>
      <c r="IGY10" s="355"/>
      <c r="IGZ10" s="355"/>
      <c r="IHA10" s="355"/>
      <c r="IHB10" s="355"/>
      <c r="IHC10" s="355"/>
      <c r="IHD10" s="355"/>
      <c r="IHE10" s="355"/>
      <c r="IHF10" s="355"/>
      <c r="IHG10" s="355"/>
      <c r="IHH10" s="355"/>
      <c r="IHI10" s="355"/>
      <c r="IHJ10" s="355"/>
      <c r="IHK10" s="355"/>
      <c r="IHL10" s="355"/>
      <c r="IHM10" s="355"/>
      <c r="IHN10" s="355"/>
      <c r="IHO10" s="355"/>
      <c r="IHP10" s="355"/>
      <c r="IHQ10" s="355"/>
      <c r="IHR10" s="355"/>
      <c r="IHS10" s="355"/>
      <c r="IHT10" s="355"/>
      <c r="IHU10" s="355"/>
      <c r="IHV10" s="355"/>
      <c r="IHW10" s="355"/>
      <c r="IHX10" s="355"/>
      <c r="IHY10" s="355"/>
      <c r="IHZ10" s="355"/>
      <c r="IIA10" s="355"/>
      <c r="IIB10" s="355"/>
      <c r="IIC10" s="355"/>
      <c r="IID10" s="355"/>
      <c r="IIE10" s="355"/>
      <c r="IIF10" s="355"/>
      <c r="IIG10" s="355"/>
      <c r="IIH10" s="355"/>
      <c r="III10" s="355"/>
      <c r="IIJ10" s="355"/>
      <c r="IIK10" s="355"/>
      <c r="IIL10" s="355"/>
      <c r="IIM10" s="355"/>
      <c r="IIN10" s="355"/>
      <c r="IIO10" s="355"/>
      <c r="IIP10" s="355"/>
      <c r="IIQ10" s="355"/>
      <c r="IIR10" s="355"/>
      <c r="IIS10" s="355"/>
      <c r="IIT10" s="355"/>
      <c r="IIU10" s="355"/>
      <c r="IIV10" s="355"/>
      <c r="IIW10" s="355"/>
      <c r="IIX10" s="355"/>
      <c r="IIY10" s="355"/>
      <c r="IIZ10" s="355"/>
      <c r="IJA10" s="355"/>
      <c r="IJB10" s="355"/>
      <c r="IJC10" s="355"/>
      <c r="IJD10" s="355"/>
      <c r="IJE10" s="355"/>
      <c r="IJF10" s="355"/>
      <c r="IJG10" s="355"/>
      <c r="IJH10" s="355"/>
      <c r="IJI10" s="355"/>
      <c r="IJJ10" s="355"/>
      <c r="IJK10" s="355"/>
      <c r="IJL10" s="355"/>
      <c r="IJM10" s="355"/>
      <c r="IJN10" s="355"/>
      <c r="IJO10" s="355"/>
      <c r="IJP10" s="355"/>
      <c r="IJQ10" s="355"/>
      <c r="IJR10" s="355"/>
      <c r="IJS10" s="355"/>
      <c r="IJT10" s="355"/>
      <c r="IJU10" s="355"/>
      <c r="IJV10" s="355"/>
      <c r="IJW10" s="355"/>
      <c r="IJX10" s="355"/>
      <c r="IJY10" s="355"/>
      <c r="IJZ10" s="355"/>
      <c r="IKA10" s="355"/>
      <c r="IKB10" s="355"/>
      <c r="IKC10" s="355"/>
      <c r="IKD10" s="355"/>
      <c r="IKE10" s="355"/>
      <c r="IKF10" s="355"/>
      <c r="IKG10" s="355"/>
      <c r="IKH10" s="355"/>
      <c r="IKI10" s="355"/>
      <c r="IKJ10" s="355"/>
      <c r="IKK10" s="355"/>
      <c r="IKL10" s="355"/>
      <c r="IKM10" s="355"/>
      <c r="IKN10" s="355"/>
      <c r="IKO10" s="355"/>
      <c r="IKP10" s="355"/>
      <c r="IKQ10" s="355"/>
      <c r="IKR10" s="355"/>
      <c r="IKS10" s="355"/>
      <c r="IKT10" s="355"/>
      <c r="IKU10" s="355"/>
      <c r="IKV10" s="355"/>
      <c r="IKW10" s="355"/>
      <c r="IKX10" s="355"/>
      <c r="IKY10" s="355"/>
      <c r="IKZ10" s="355"/>
      <c r="ILA10" s="355"/>
      <c r="ILB10" s="355"/>
      <c r="ILC10" s="355"/>
      <c r="ILD10" s="355"/>
      <c r="ILE10" s="355"/>
      <c r="ILF10" s="355"/>
      <c r="ILG10" s="355"/>
      <c r="ILH10" s="355"/>
      <c r="ILI10" s="355"/>
      <c r="ILJ10" s="355"/>
      <c r="ILK10" s="355"/>
      <c r="ILL10" s="355"/>
      <c r="ILM10" s="355"/>
      <c r="ILN10" s="355"/>
      <c r="ILO10" s="355"/>
      <c r="ILP10" s="355"/>
      <c r="ILQ10" s="355"/>
      <c r="ILR10" s="355"/>
      <c r="ILS10" s="355"/>
      <c r="ILT10" s="355"/>
      <c r="ILU10" s="355"/>
      <c r="ILV10" s="355"/>
      <c r="ILW10" s="355"/>
      <c r="ILX10" s="355"/>
      <c r="ILY10" s="355"/>
      <c r="ILZ10" s="355"/>
      <c r="IMA10" s="355"/>
      <c r="IMB10" s="355"/>
      <c r="IMC10" s="355"/>
      <c r="IMD10" s="355"/>
      <c r="IME10" s="355"/>
      <c r="IMF10" s="355"/>
      <c r="IMG10" s="355"/>
      <c r="IMH10" s="355"/>
      <c r="IMI10" s="355"/>
      <c r="IMJ10" s="355"/>
      <c r="IMK10" s="355"/>
      <c r="IML10" s="355"/>
      <c r="IMM10" s="355"/>
      <c r="IMN10" s="355"/>
      <c r="IMO10" s="355"/>
      <c r="IMP10" s="355"/>
      <c r="IMQ10" s="355"/>
      <c r="IMR10" s="355"/>
      <c r="IMS10" s="355"/>
      <c r="IMT10" s="355"/>
      <c r="IMU10" s="355"/>
      <c r="IMV10" s="355"/>
      <c r="IMW10" s="355"/>
      <c r="IMX10" s="355"/>
      <c r="IMY10" s="355"/>
      <c r="IMZ10" s="355"/>
      <c r="INA10" s="355"/>
      <c r="INB10" s="355"/>
      <c r="INC10" s="355"/>
      <c r="IND10" s="355"/>
      <c r="INE10" s="355"/>
      <c r="INF10" s="355"/>
      <c r="ING10" s="355"/>
      <c r="INH10" s="355"/>
      <c r="INI10" s="355"/>
      <c r="INJ10" s="355"/>
      <c r="INK10" s="355"/>
      <c r="INL10" s="355"/>
      <c r="INM10" s="355"/>
      <c r="INN10" s="355"/>
      <c r="INO10" s="355"/>
      <c r="INP10" s="355"/>
      <c r="INQ10" s="355"/>
      <c r="INR10" s="355"/>
      <c r="INS10" s="355"/>
      <c r="INT10" s="355"/>
      <c r="INU10" s="355"/>
      <c r="INV10" s="355"/>
      <c r="INW10" s="355"/>
      <c r="INX10" s="355"/>
      <c r="INY10" s="355"/>
      <c r="INZ10" s="355"/>
      <c r="IOA10" s="355"/>
      <c r="IOB10" s="355"/>
      <c r="IOC10" s="355"/>
      <c r="IOD10" s="355"/>
      <c r="IOE10" s="355"/>
      <c r="IOF10" s="355"/>
      <c r="IOG10" s="355"/>
      <c r="IOH10" s="355"/>
      <c r="IOI10" s="355"/>
      <c r="IOJ10" s="355"/>
      <c r="IOK10" s="355"/>
      <c r="IOL10" s="355"/>
      <c r="IOM10" s="355"/>
      <c r="ION10" s="355"/>
      <c r="IOO10" s="355"/>
      <c r="IOP10" s="355"/>
      <c r="IOQ10" s="355"/>
      <c r="IOR10" s="355"/>
      <c r="IOS10" s="355"/>
      <c r="IOT10" s="355"/>
      <c r="IOU10" s="355"/>
      <c r="IOV10" s="355"/>
      <c r="IOW10" s="355"/>
      <c r="IOX10" s="355"/>
      <c r="IOY10" s="355"/>
      <c r="IOZ10" s="355"/>
      <c r="IPA10" s="355"/>
      <c r="IPB10" s="355"/>
      <c r="IPC10" s="355"/>
      <c r="IPD10" s="355"/>
      <c r="IPE10" s="355"/>
      <c r="IPF10" s="355"/>
      <c r="IPG10" s="355"/>
      <c r="IPH10" s="355"/>
      <c r="IPI10" s="355"/>
      <c r="IPJ10" s="355"/>
      <c r="IPK10" s="355"/>
      <c r="IPL10" s="355"/>
      <c r="IPM10" s="355"/>
      <c r="IPN10" s="355"/>
      <c r="IPO10" s="355"/>
      <c r="IPP10" s="355"/>
      <c r="IPQ10" s="355"/>
      <c r="IPR10" s="355"/>
      <c r="IPS10" s="355"/>
      <c r="IPT10" s="355"/>
      <c r="IPU10" s="355"/>
      <c r="IPV10" s="355"/>
      <c r="IPW10" s="355"/>
      <c r="IPX10" s="355"/>
      <c r="IPY10" s="355"/>
      <c r="IPZ10" s="355"/>
      <c r="IQA10" s="355"/>
      <c r="IQB10" s="355"/>
      <c r="IQC10" s="355"/>
      <c r="IQD10" s="355"/>
      <c r="IQE10" s="355"/>
      <c r="IQF10" s="355"/>
      <c r="IQG10" s="355"/>
      <c r="IQH10" s="355"/>
      <c r="IQI10" s="355"/>
      <c r="IQJ10" s="355"/>
      <c r="IQK10" s="355"/>
      <c r="IQL10" s="355"/>
      <c r="IQM10" s="355"/>
      <c r="IQN10" s="355"/>
      <c r="IQO10" s="355"/>
      <c r="IQP10" s="355"/>
      <c r="IQQ10" s="355"/>
      <c r="IQR10" s="355"/>
      <c r="IQS10" s="355"/>
      <c r="IQT10" s="355"/>
      <c r="IQU10" s="355"/>
      <c r="IQV10" s="355"/>
      <c r="IQW10" s="355"/>
      <c r="IQX10" s="355"/>
      <c r="IQY10" s="355"/>
      <c r="IQZ10" s="355"/>
      <c r="IRA10" s="355"/>
      <c r="IRB10" s="355"/>
      <c r="IRC10" s="355"/>
      <c r="IRD10" s="355"/>
      <c r="IRE10" s="355"/>
      <c r="IRF10" s="355"/>
      <c r="IRG10" s="355"/>
      <c r="IRH10" s="355"/>
      <c r="IRI10" s="355"/>
      <c r="IRJ10" s="355"/>
      <c r="IRK10" s="355"/>
      <c r="IRL10" s="355"/>
      <c r="IRM10" s="355"/>
      <c r="IRN10" s="355"/>
      <c r="IRO10" s="355"/>
      <c r="IRP10" s="355"/>
      <c r="IRQ10" s="355"/>
      <c r="IRR10" s="355"/>
      <c r="IRS10" s="355"/>
      <c r="IRT10" s="355"/>
      <c r="IRU10" s="355"/>
      <c r="IRV10" s="355"/>
      <c r="IRW10" s="355"/>
      <c r="IRX10" s="355"/>
      <c r="IRY10" s="355"/>
      <c r="IRZ10" s="355"/>
      <c r="ISA10" s="355"/>
      <c r="ISB10" s="355"/>
      <c r="ISC10" s="355"/>
      <c r="ISD10" s="355"/>
      <c r="ISE10" s="355"/>
      <c r="ISF10" s="355"/>
      <c r="ISG10" s="355"/>
      <c r="ISH10" s="355"/>
      <c r="ISI10" s="355"/>
      <c r="ISJ10" s="355"/>
      <c r="ISK10" s="355"/>
      <c r="ISL10" s="355"/>
      <c r="ISM10" s="355"/>
      <c r="ISN10" s="355"/>
      <c r="ISO10" s="355"/>
      <c r="ISP10" s="355"/>
      <c r="ISQ10" s="355"/>
      <c r="ISR10" s="355"/>
      <c r="ISS10" s="355"/>
      <c r="IST10" s="355"/>
      <c r="ISU10" s="355"/>
      <c r="ISV10" s="355"/>
      <c r="ISW10" s="355"/>
      <c r="ISX10" s="355"/>
      <c r="ISY10" s="355"/>
      <c r="ISZ10" s="355"/>
      <c r="ITA10" s="355"/>
      <c r="ITB10" s="355"/>
      <c r="ITC10" s="355"/>
      <c r="ITD10" s="355"/>
      <c r="ITE10" s="355"/>
      <c r="ITF10" s="355"/>
      <c r="ITG10" s="355"/>
      <c r="ITH10" s="355"/>
      <c r="ITI10" s="355"/>
      <c r="ITJ10" s="355"/>
      <c r="ITK10" s="355"/>
      <c r="ITL10" s="355"/>
      <c r="ITM10" s="355"/>
      <c r="ITN10" s="355"/>
      <c r="ITO10" s="355"/>
      <c r="ITP10" s="355"/>
      <c r="ITQ10" s="355"/>
      <c r="ITR10" s="355"/>
      <c r="ITS10" s="355"/>
      <c r="ITT10" s="355"/>
      <c r="ITU10" s="355"/>
      <c r="ITV10" s="355"/>
      <c r="ITW10" s="355"/>
      <c r="ITX10" s="355"/>
      <c r="ITY10" s="355"/>
      <c r="ITZ10" s="355"/>
      <c r="IUA10" s="355"/>
      <c r="IUB10" s="355"/>
      <c r="IUC10" s="355"/>
      <c r="IUD10" s="355"/>
      <c r="IUE10" s="355"/>
      <c r="IUF10" s="355"/>
      <c r="IUG10" s="355"/>
      <c r="IUH10" s="355"/>
      <c r="IUI10" s="355"/>
      <c r="IUJ10" s="355"/>
      <c r="IUK10" s="355"/>
      <c r="IUL10" s="355"/>
      <c r="IUM10" s="355"/>
      <c r="IUN10" s="355"/>
      <c r="IUO10" s="355"/>
      <c r="IUP10" s="355"/>
      <c r="IUQ10" s="355"/>
      <c r="IUR10" s="355"/>
      <c r="IUS10" s="355"/>
      <c r="IUT10" s="355"/>
      <c r="IUU10" s="355"/>
      <c r="IUV10" s="355"/>
      <c r="IUW10" s="355"/>
      <c r="IUX10" s="355"/>
      <c r="IUY10" s="355"/>
      <c r="IUZ10" s="355"/>
      <c r="IVA10" s="355"/>
      <c r="IVB10" s="355"/>
      <c r="IVC10" s="355"/>
      <c r="IVD10" s="355"/>
      <c r="IVE10" s="355"/>
      <c r="IVF10" s="355"/>
      <c r="IVG10" s="355"/>
      <c r="IVH10" s="355"/>
      <c r="IVI10" s="355"/>
      <c r="IVJ10" s="355"/>
      <c r="IVK10" s="355"/>
      <c r="IVL10" s="355"/>
      <c r="IVM10" s="355"/>
      <c r="IVN10" s="355"/>
      <c r="IVO10" s="355"/>
      <c r="IVP10" s="355"/>
      <c r="IVQ10" s="355"/>
      <c r="IVR10" s="355"/>
      <c r="IVS10" s="355"/>
      <c r="IVT10" s="355"/>
      <c r="IVU10" s="355"/>
      <c r="IVV10" s="355"/>
      <c r="IVW10" s="355"/>
      <c r="IVX10" s="355"/>
      <c r="IVY10" s="355"/>
      <c r="IVZ10" s="355"/>
      <c r="IWA10" s="355"/>
      <c r="IWB10" s="355"/>
      <c r="IWC10" s="355"/>
      <c r="IWD10" s="355"/>
      <c r="IWE10" s="355"/>
      <c r="IWF10" s="355"/>
      <c r="IWG10" s="355"/>
      <c r="IWH10" s="355"/>
      <c r="IWI10" s="355"/>
      <c r="IWJ10" s="355"/>
      <c r="IWK10" s="355"/>
      <c r="IWL10" s="355"/>
      <c r="IWM10" s="355"/>
      <c r="IWN10" s="355"/>
      <c r="IWO10" s="355"/>
      <c r="IWP10" s="355"/>
      <c r="IWQ10" s="355"/>
      <c r="IWR10" s="355"/>
      <c r="IWS10" s="355"/>
      <c r="IWT10" s="355"/>
      <c r="IWU10" s="355"/>
      <c r="IWV10" s="355"/>
      <c r="IWW10" s="355"/>
      <c r="IWX10" s="355"/>
      <c r="IWY10" s="355"/>
      <c r="IWZ10" s="355"/>
      <c r="IXA10" s="355"/>
      <c r="IXB10" s="355"/>
      <c r="IXC10" s="355"/>
      <c r="IXD10" s="355"/>
      <c r="IXE10" s="355"/>
      <c r="IXF10" s="355"/>
      <c r="IXG10" s="355"/>
      <c r="IXH10" s="355"/>
      <c r="IXI10" s="355"/>
      <c r="IXJ10" s="355"/>
      <c r="IXK10" s="355"/>
      <c r="IXL10" s="355"/>
      <c r="IXM10" s="355"/>
      <c r="IXN10" s="355"/>
      <c r="IXO10" s="355"/>
      <c r="IXP10" s="355"/>
      <c r="IXQ10" s="355"/>
      <c r="IXR10" s="355"/>
      <c r="IXS10" s="355"/>
      <c r="IXT10" s="355"/>
      <c r="IXU10" s="355"/>
      <c r="IXV10" s="355"/>
      <c r="IXW10" s="355"/>
      <c r="IXX10" s="355"/>
      <c r="IXY10" s="355"/>
      <c r="IXZ10" s="355"/>
      <c r="IYA10" s="355"/>
      <c r="IYB10" s="355"/>
      <c r="IYC10" s="355"/>
      <c r="IYD10" s="355"/>
      <c r="IYE10" s="355"/>
      <c r="IYF10" s="355"/>
      <c r="IYG10" s="355"/>
      <c r="IYH10" s="355"/>
      <c r="IYI10" s="355"/>
      <c r="IYJ10" s="355"/>
      <c r="IYK10" s="355"/>
      <c r="IYL10" s="355"/>
      <c r="IYM10" s="355"/>
      <c r="IYN10" s="355"/>
      <c r="IYO10" s="355"/>
      <c r="IYP10" s="355"/>
      <c r="IYQ10" s="355"/>
      <c r="IYR10" s="355"/>
      <c r="IYS10" s="355"/>
      <c r="IYT10" s="355"/>
      <c r="IYU10" s="355"/>
      <c r="IYV10" s="355"/>
      <c r="IYW10" s="355"/>
      <c r="IYX10" s="355"/>
      <c r="IYY10" s="355"/>
      <c r="IYZ10" s="355"/>
      <c r="IZA10" s="355"/>
      <c r="IZB10" s="355"/>
      <c r="IZC10" s="355"/>
      <c r="IZD10" s="355"/>
      <c r="IZE10" s="355"/>
      <c r="IZF10" s="355"/>
      <c r="IZG10" s="355"/>
      <c r="IZH10" s="355"/>
      <c r="IZI10" s="355"/>
      <c r="IZJ10" s="355"/>
      <c r="IZK10" s="355"/>
      <c r="IZL10" s="355"/>
      <c r="IZM10" s="355"/>
      <c r="IZN10" s="355"/>
      <c r="IZO10" s="355"/>
      <c r="IZP10" s="355"/>
      <c r="IZQ10" s="355"/>
      <c r="IZR10" s="355"/>
      <c r="IZS10" s="355"/>
      <c r="IZT10" s="355"/>
      <c r="IZU10" s="355"/>
      <c r="IZV10" s="355"/>
      <c r="IZW10" s="355"/>
      <c r="IZX10" s="355"/>
      <c r="IZY10" s="355"/>
      <c r="IZZ10" s="355"/>
      <c r="JAA10" s="355"/>
      <c r="JAB10" s="355"/>
      <c r="JAC10" s="355"/>
      <c r="JAD10" s="355"/>
      <c r="JAE10" s="355"/>
      <c r="JAF10" s="355"/>
      <c r="JAG10" s="355"/>
      <c r="JAH10" s="355"/>
      <c r="JAI10" s="355"/>
      <c r="JAJ10" s="355"/>
      <c r="JAK10" s="355"/>
      <c r="JAL10" s="355"/>
      <c r="JAM10" s="355"/>
      <c r="JAN10" s="355"/>
      <c r="JAO10" s="355"/>
      <c r="JAP10" s="355"/>
      <c r="JAQ10" s="355"/>
      <c r="JAR10" s="355"/>
      <c r="JAS10" s="355"/>
      <c r="JAT10" s="355"/>
      <c r="JAU10" s="355"/>
      <c r="JAV10" s="355"/>
      <c r="JAW10" s="355"/>
      <c r="JAX10" s="355"/>
      <c r="JAY10" s="355"/>
      <c r="JAZ10" s="355"/>
      <c r="JBA10" s="355"/>
      <c r="JBB10" s="355"/>
      <c r="JBC10" s="355"/>
      <c r="JBD10" s="355"/>
      <c r="JBE10" s="355"/>
      <c r="JBF10" s="355"/>
      <c r="JBG10" s="355"/>
      <c r="JBH10" s="355"/>
      <c r="JBI10" s="355"/>
      <c r="JBJ10" s="355"/>
      <c r="JBK10" s="355"/>
      <c r="JBL10" s="355"/>
      <c r="JBM10" s="355"/>
      <c r="JBN10" s="355"/>
      <c r="JBO10" s="355"/>
      <c r="JBP10" s="355"/>
      <c r="JBQ10" s="355"/>
      <c r="JBR10" s="355"/>
      <c r="JBS10" s="355"/>
      <c r="JBT10" s="355"/>
      <c r="JBU10" s="355"/>
      <c r="JBV10" s="355"/>
      <c r="JBW10" s="355"/>
      <c r="JBX10" s="355"/>
      <c r="JBY10" s="355"/>
      <c r="JBZ10" s="355"/>
      <c r="JCA10" s="355"/>
      <c r="JCB10" s="355"/>
      <c r="JCC10" s="355"/>
      <c r="JCD10" s="355"/>
      <c r="JCE10" s="355"/>
      <c r="JCF10" s="355"/>
      <c r="JCG10" s="355"/>
      <c r="JCH10" s="355"/>
      <c r="JCI10" s="355"/>
      <c r="JCJ10" s="355"/>
      <c r="JCK10" s="355"/>
      <c r="JCL10" s="355"/>
      <c r="JCM10" s="355"/>
      <c r="JCN10" s="355"/>
      <c r="JCO10" s="355"/>
      <c r="JCP10" s="355"/>
      <c r="JCQ10" s="355"/>
      <c r="JCR10" s="355"/>
      <c r="JCS10" s="355"/>
      <c r="JCT10" s="355"/>
      <c r="JCU10" s="355"/>
      <c r="JCV10" s="355"/>
      <c r="JCW10" s="355"/>
      <c r="JCX10" s="355"/>
      <c r="JCY10" s="355"/>
      <c r="JCZ10" s="355"/>
      <c r="JDA10" s="355"/>
      <c r="JDB10" s="355"/>
      <c r="JDC10" s="355"/>
      <c r="JDD10" s="355"/>
      <c r="JDE10" s="355"/>
      <c r="JDF10" s="355"/>
      <c r="JDG10" s="355"/>
      <c r="JDH10" s="355"/>
      <c r="JDI10" s="355"/>
      <c r="JDJ10" s="355"/>
      <c r="JDK10" s="355"/>
      <c r="JDL10" s="355"/>
      <c r="JDM10" s="355"/>
      <c r="JDN10" s="355"/>
      <c r="JDO10" s="355"/>
      <c r="JDP10" s="355"/>
      <c r="JDQ10" s="355"/>
      <c r="JDR10" s="355"/>
      <c r="JDS10" s="355"/>
      <c r="JDT10" s="355"/>
      <c r="JDU10" s="355"/>
      <c r="JDV10" s="355"/>
      <c r="JDW10" s="355"/>
      <c r="JDX10" s="355"/>
      <c r="JDY10" s="355"/>
      <c r="JDZ10" s="355"/>
      <c r="JEA10" s="355"/>
      <c r="JEB10" s="355"/>
      <c r="JEC10" s="355"/>
      <c r="JED10" s="355"/>
      <c r="JEE10" s="355"/>
      <c r="JEF10" s="355"/>
      <c r="JEG10" s="355"/>
      <c r="JEH10" s="355"/>
      <c r="JEI10" s="355"/>
      <c r="JEJ10" s="355"/>
      <c r="JEK10" s="355"/>
      <c r="JEL10" s="355"/>
      <c r="JEM10" s="355"/>
      <c r="JEN10" s="355"/>
      <c r="JEO10" s="355"/>
      <c r="JEP10" s="355"/>
      <c r="JEQ10" s="355"/>
      <c r="JER10" s="355"/>
      <c r="JES10" s="355"/>
      <c r="JET10" s="355"/>
      <c r="JEU10" s="355"/>
      <c r="JEV10" s="355"/>
      <c r="JEW10" s="355"/>
      <c r="JEX10" s="355"/>
      <c r="JEY10" s="355"/>
      <c r="JEZ10" s="355"/>
      <c r="JFA10" s="355"/>
      <c r="JFB10" s="355"/>
      <c r="JFC10" s="355"/>
      <c r="JFD10" s="355"/>
      <c r="JFE10" s="355"/>
      <c r="JFF10" s="355"/>
      <c r="JFG10" s="355"/>
      <c r="JFH10" s="355"/>
      <c r="JFI10" s="355"/>
      <c r="JFJ10" s="355"/>
      <c r="JFK10" s="355"/>
      <c r="JFL10" s="355"/>
      <c r="JFM10" s="355"/>
      <c r="JFN10" s="355"/>
      <c r="JFO10" s="355"/>
      <c r="JFP10" s="355"/>
      <c r="JFQ10" s="355"/>
      <c r="JFR10" s="355"/>
      <c r="JFS10" s="355"/>
      <c r="JFT10" s="355"/>
      <c r="JFU10" s="355"/>
      <c r="JFV10" s="355"/>
      <c r="JFW10" s="355"/>
      <c r="JFX10" s="355"/>
      <c r="JFY10" s="355"/>
      <c r="JFZ10" s="355"/>
      <c r="JGA10" s="355"/>
      <c r="JGB10" s="355"/>
      <c r="JGC10" s="355"/>
      <c r="JGD10" s="355"/>
      <c r="JGE10" s="355"/>
      <c r="JGF10" s="355"/>
      <c r="JGG10" s="355"/>
      <c r="JGH10" s="355"/>
      <c r="JGI10" s="355"/>
      <c r="JGJ10" s="355"/>
      <c r="JGK10" s="355"/>
      <c r="JGL10" s="355"/>
      <c r="JGM10" s="355"/>
      <c r="JGN10" s="355"/>
      <c r="JGO10" s="355"/>
      <c r="JGP10" s="355"/>
      <c r="JGQ10" s="355"/>
      <c r="JGR10" s="355"/>
      <c r="JGS10" s="355"/>
      <c r="JGT10" s="355"/>
      <c r="JGU10" s="355"/>
      <c r="JGV10" s="355"/>
      <c r="JGW10" s="355"/>
      <c r="JGX10" s="355"/>
      <c r="JGY10" s="355"/>
      <c r="JGZ10" s="355"/>
      <c r="JHA10" s="355"/>
      <c r="JHB10" s="355"/>
      <c r="JHC10" s="355"/>
      <c r="JHD10" s="355"/>
      <c r="JHE10" s="355"/>
      <c r="JHF10" s="355"/>
      <c r="JHG10" s="355"/>
      <c r="JHH10" s="355"/>
      <c r="JHI10" s="355"/>
      <c r="JHJ10" s="355"/>
      <c r="JHK10" s="355"/>
      <c r="JHL10" s="355"/>
      <c r="JHM10" s="355"/>
      <c r="JHN10" s="355"/>
      <c r="JHO10" s="355"/>
      <c r="JHP10" s="355"/>
      <c r="JHQ10" s="355"/>
      <c r="JHR10" s="355"/>
      <c r="JHS10" s="355"/>
      <c r="JHT10" s="355"/>
      <c r="JHU10" s="355"/>
      <c r="JHV10" s="355"/>
      <c r="JHW10" s="355"/>
      <c r="JHX10" s="355"/>
      <c r="JHY10" s="355"/>
      <c r="JHZ10" s="355"/>
      <c r="JIA10" s="355"/>
      <c r="JIB10" s="355"/>
      <c r="JIC10" s="355"/>
      <c r="JID10" s="355"/>
      <c r="JIE10" s="355"/>
      <c r="JIF10" s="355"/>
      <c r="JIG10" s="355"/>
      <c r="JIH10" s="355"/>
      <c r="JII10" s="355"/>
      <c r="JIJ10" s="355"/>
      <c r="JIK10" s="355"/>
      <c r="JIL10" s="355"/>
      <c r="JIM10" s="355"/>
      <c r="JIN10" s="355"/>
      <c r="JIO10" s="355"/>
      <c r="JIP10" s="355"/>
      <c r="JIQ10" s="355"/>
      <c r="JIR10" s="355"/>
      <c r="JIS10" s="355"/>
      <c r="JIT10" s="355"/>
      <c r="JIU10" s="355"/>
      <c r="JIV10" s="355"/>
      <c r="JIW10" s="355"/>
      <c r="JIX10" s="355"/>
      <c r="JIY10" s="355"/>
      <c r="JIZ10" s="355"/>
      <c r="JJA10" s="355"/>
      <c r="JJB10" s="355"/>
      <c r="JJC10" s="355"/>
      <c r="JJD10" s="355"/>
      <c r="JJE10" s="355"/>
      <c r="JJF10" s="355"/>
      <c r="JJG10" s="355"/>
      <c r="JJH10" s="355"/>
      <c r="JJI10" s="355"/>
      <c r="JJJ10" s="355"/>
      <c r="JJK10" s="355"/>
      <c r="JJL10" s="355"/>
      <c r="JJM10" s="355"/>
      <c r="JJN10" s="355"/>
      <c r="JJO10" s="355"/>
      <c r="JJP10" s="355"/>
      <c r="JJQ10" s="355"/>
      <c r="JJR10" s="355"/>
      <c r="JJS10" s="355"/>
      <c r="JJT10" s="355"/>
      <c r="JJU10" s="355"/>
      <c r="JJV10" s="355"/>
      <c r="JJW10" s="355"/>
      <c r="JJX10" s="355"/>
      <c r="JJY10" s="355"/>
      <c r="JJZ10" s="355"/>
      <c r="JKA10" s="355"/>
      <c r="JKB10" s="355"/>
      <c r="JKC10" s="355"/>
      <c r="JKD10" s="355"/>
      <c r="JKE10" s="355"/>
      <c r="JKF10" s="355"/>
      <c r="JKG10" s="355"/>
      <c r="JKH10" s="355"/>
      <c r="JKI10" s="355"/>
      <c r="JKJ10" s="355"/>
      <c r="JKK10" s="355"/>
      <c r="JKL10" s="355"/>
      <c r="JKM10" s="355"/>
      <c r="JKN10" s="355"/>
      <c r="JKO10" s="355"/>
      <c r="JKP10" s="355"/>
      <c r="JKQ10" s="355"/>
      <c r="JKR10" s="355"/>
      <c r="JKS10" s="355"/>
      <c r="JKT10" s="355"/>
      <c r="JKU10" s="355"/>
      <c r="JKV10" s="355"/>
      <c r="JKW10" s="355"/>
      <c r="JKX10" s="355"/>
      <c r="JKY10" s="355"/>
      <c r="JKZ10" s="355"/>
      <c r="JLA10" s="355"/>
      <c r="JLB10" s="355"/>
      <c r="JLC10" s="355"/>
      <c r="JLD10" s="355"/>
      <c r="JLE10" s="355"/>
      <c r="JLF10" s="355"/>
      <c r="JLG10" s="355"/>
      <c r="JLH10" s="355"/>
      <c r="JLI10" s="355"/>
      <c r="JLJ10" s="355"/>
      <c r="JLK10" s="355"/>
      <c r="JLL10" s="355"/>
      <c r="JLM10" s="355"/>
      <c r="JLN10" s="355"/>
      <c r="JLO10" s="355"/>
      <c r="JLP10" s="355"/>
      <c r="JLQ10" s="355"/>
      <c r="JLR10" s="355"/>
      <c r="JLS10" s="355"/>
      <c r="JLT10" s="355"/>
      <c r="JLU10" s="355"/>
      <c r="JLV10" s="355"/>
      <c r="JLW10" s="355"/>
      <c r="JLX10" s="355"/>
      <c r="JLY10" s="355"/>
      <c r="JLZ10" s="355"/>
      <c r="JMA10" s="355"/>
      <c r="JMB10" s="355"/>
      <c r="JMC10" s="355"/>
      <c r="JMD10" s="355"/>
      <c r="JME10" s="355"/>
      <c r="JMF10" s="355"/>
      <c r="JMG10" s="355"/>
      <c r="JMH10" s="355"/>
      <c r="JMI10" s="355"/>
      <c r="JMJ10" s="355"/>
      <c r="JMK10" s="355"/>
      <c r="JML10" s="355"/>
      <c r="JMM10" s="355"/>
      <c r="JMN10" s="355"/>
      <c r="JMO10" s="355"/>
      <c r="JMP10" s="355"/>
      <c r="JMQ10" s="355"/>
      <c r="JMR10" s="355"/>
      <c r="JMS10" s="355"/>
      <c r="JMT10" s="355"/>
      <c r="JMU10" s="355"/>
      <c r="JMV10" s="355"/>
      <c r="JMW10" s="355"/>
      <c r="JMX10" s="355"/>
      <c r="JMY10" s="355"/>
      <c r="JMZ10" s="355"/>
      <c r="JNA10" s="355"/>
      <c r="JNB10" s="355"/>
      <c r="JNC10" s="355"/>
      <c r="JND10" s="355"/>
      <c r="JNE10" s="355"/>
      <c r="JNF10" s="355"/>
      <c r="JNG10" s="355"/>
      <c r="JNH10" s="355"/>
      <c r="JNI10" s="355"/>
      <c r="JNJ10" s="355"/>
      <c r="JNK10" s="355"/>
      <c r="JNL10" s="355"/>
      <c r="JNM10" s="355"/>
      <c r="JNN10" s="355"/>
      <c r="JNO10" s="355"/>
      <c r="JNP10" s="355"/>
      <c r="JNQ10" s="355"/>
      <c r="JNR10" s="355"/>
      <c r="JNS10" s="355"/>
      <c r="JNT10" s="355"/>
      <c r="JNU10" s="355"/>
      <c r="JNV10" s="355"/>
      <c r="JNW10" s="355"/>
      <c r="JNX10" s="355"/>
      <c r="JNY10" s="355"/>
      <c r="JNZ10" s="355"/>
      <c r="JOA10" s="355"/>
      <c r="JOB10" s="355"/>
      <c r="JOC10" s="355"/>
      <c r="JOD10" s="355"/>
      <c r="JOE10" s="355"/>
      <c r="JOF10" s="355"/>
      <c r="JOG10" s="355"/>
      <c r="JOH10" s="355"/>
      <c r="JOI10" s="355"/>
      <c r="JOJ10" s="355"/>
      <c r="JOK10" s="355"/>
      <c r="JOL10" s="355"/>
      <c r="JOM10" s="355"/>
      <c r="JON10" s="355"/>
      <c r="JOO10" s="355"/>
      <c r="JOP10" s="355"/>
      <c r="JOQ10" s="355"/>
      <c r="JOR10" s="355"/>
      <c r="JOS10" s="355"/>
      <c r="JOT10" s="355"/>
      <c r="JOU10" s="355"/>
      <c r="JOV10" s="355"/>
      <c r="JOW10" s="355"/>
      <c r="JOX10" s="355"/>
      <c r="JOY10" s="355"/>
      <c r="JOZ10" s="355"/>
      <c r="JPA10" s="355"/>
      <c r="JPB10" s="355"/>
      <c r="JPC10" s="355"/>
      <c r="JPD10" s="355"/>
      <c r="JPE10" s="355"/>
      <c r="JPF10" s="355"/>
      <c r="JPG10" s="355"/>
      <c r="JPH10" s="355"/>
      <c r="JPI10" s="355"/>
      <c r="JPJ10" s="355"/>
      <c r="JPK10" s="355"/>
      <c r="JPL10" s="355"/>
      <c r="JPM10" s="355"/>
      <c r="JPN10" s="355"/>
      <c r="JPO10" s="355"/>
      <c r="JPP10" s="355"/>
      <c r="JPQ10" s="355"/>
      <c r="JPR10" s="355"/>
      <c r="JPS10" s="355"/>
      <c r="JPT10" s="355"/>
      <c r="JPU10" s="355"/>
      <c r="JPV10" s="355"/>
      <c r="JPW10" s="355"/>
      <c r="JPX10" s="355"/>
      <c r="JPY10" s="355"/>
      <c r="JPZ10" s="355"/>
      <c r="JQA10" s="355"/>
      <c r="JQB10" s="355"/>
      <c r="JQC10" s="355"/>
      <c r="JQD10" s="355"/>
      <c r="JQE10" s="355"/>
      <c r="JQF10" s="355"/>
      <c r="JQG10" s="355"/>
      <c r="JQH10" s="355"/>
      <c r="JQI10" s="355"/>
      <c r="JQJ10" s="355"/>
      <c r="JQK10" s="355"/>
      <c r="JQL10" s="355"/>
      <c r="JQM10" s="355"/>
      <c r="JQN10" s="355"/>
      <c r="JQO10" s="355"/>
      <c r="JQP10" s="355"/>
      <c r="JQQ10" s="355"/>
      <c r="JQR10" s="355"/>
      <c r="JQS10" s="355"/>
      <c r="JQT10" s="355"/>
      <c r="JQU10" s="355"/>
      <c r="JQV10" s="355"/>
      <c r="JQW10" s="355"/>
      <c r="JQX10" s="355"/>
      <c r="JQY10" s="355"/>
      <c r="JQZ10" s="355"/>
      <c r="JRA10" s="355"/>
      <c r="JRB10" s="355"/>
      <c r="JRC10" s="355"/>
      <c r="JRD10" s="355"/>
      <c r="JRE10" s="355"/>
      <c r="JRF10" s="355"/>
      <c r="JRG10" s="355"/>
      <c r="JRH10" s="355"/>
      <c r="JRI10" s="355"/>
      <c r="JRJ10" s="355"/>
      <c r="JRK10" s="355"/>
      <c r="JRL10" s="355"/>
      <c r="JRM10" s="355"/>
      <c r="JRN10" s="355"/>
      <c r="JRO10" s="355"/>
      <c r="JRP10" s="355"/>
      <c r="JRQ10" s="355"/>
      <c r="JRR10" s="355"/>
      <c r="JRS10" s="355"/>
      <c r="JRT10" s="355"/>
      <c r="JRU10" s="355"/>
      <c r="JRV10" s="355"/>
      <c r="JRW10" s="355"/>
      <c r="JRX10" s="355"/>
      <c r="JRY10" s="355"/>
      <c r="JRZ10" s="355"/>
      <c r="JSA10" s="355"/>
      <c r="JSB10" s="355"/>
      <c r="JSC10" s="355"/>
      <c r="JSD10" s="355"/>
      <c r="JSE10" s="355"/>
      <c r="JSF10" s="355"/>
      <c r="JSG10" s="355"/>
      <c r="JSH10" s="355"/>
      <c r="JSI10" s="355"/>
      <c r="JSJ10" s="355"/>
      <c r="JSK10" s="355"/>
      <c r="JSL10" s="355"/>
      <c r="JSM10" s="355"/>
      <c r="JSN10" s="355"/>
      <c r="JSO10" s="355"/>
      <c r="JSP10" s="355"/>
      <c r="JSQ10" s="355"/>
      <c r="JSR10" s="355"/>
      <c r="JSS10" s="355"/>
      <c r="JST10" s="355"/>
      <c r="JSU10" s="355"/>
      <c r="JSV10" s="355"/>
      <c r="JSW10" s="355"/>
      <c r="JSX10" s="355"/>
      <c r="JSY10" s="355"/>
      <c r="JSZ10" s="355"/>
      <c r="JTA10" s="355"/>
      <c r="JTB10" s="355"/>
      <c r="JTC10" s="355"/>
      <c r="JTD10" s="355"/>
      <c r="JTE10" s="355"/>
      <c r="JTF10" s="355"/>
      <c r="JTG10" s="355"/>
      <c r="JTH10" s="355"/>
      <c r="JTI10" s="355"/>
      <c r="JTJ10" s="355"/>
      <c r="JTK10" s="355"/>
      <c r="JTL10" s="355"/>
      <c r="JTM10" s="355"/>
      <c r="JTN10" s="355"/>
      <c r="JTO10" s="355"/>
      <c r="JTP10" s="355"/>
      <c r="JTQ10" s="355"/>
      <c r="JTR10" s="355"/>
      <c r="JTS10" s="355"/>
      <c r="JTT10" s="355"/>
      <c r="JTU10" s="355"/>
      <c r="JTV10" s="355"/>
      <c r="JTW10" s="355"/>
      <c r="JTX10" s="355"/>
      <c r="JTY10" s="355"/>
      <c r="JTZ10" s="355"/>
      <c r="JUA10" s="355"/>
      <c r="JUB10" s="355"/>
      <c r="JUC10" s="355"/>
      <c r="JUD10" s="355"/>
      <c r="JUE10" s="355"/>
      <c r="JUF10" s="355"/>
      <c r="JUG10" s="355"/>
      <c r="JUH10" s="355"/>
      <c r="JUI10" s="355"/>
      <c r="JUJ10" s="355"/>
      <c r="JUK10" s="355"/>
      <c r="JUL10" s="355"/>
      <c r="JUM10" s="355"/>
      <c r="JUN10" s="355"/>
      <c r="JUO10" s="355"/>
      <c r="JUP10" s="355"/>
      <c r="JUQ10" s="355"/>
      <c r="JUR10" s="355"/>
      <c r="JUS10" s="355"/>
      <c r="JUT10" s="355"/>
      <c r="JUU10" s="355"/>
      <c r="JUV10" s="355"/>
      <c r="JUW10" s="355"/>
      <c r="JUX10" s="355"/>
      <c r="JUY10" s="355"/>
      <c r="JUZ10" s="355"/>
      <c r="JVA10" s="355"/>
      <c r="JVB10" s="355"/>
      <c r="JVC10" s="355"/>
      <c r="JVD10" s="355"/>
      <c r="JVE10" s="355"/>
      <c r="JVF10" s="355"/>
      <c r="JVG10" s="355"/>
      <c r="JVH10" s="355"/>
      <c r="JVI10" s="355"/>
      <c r="JVJ10" s="355"/>
      <c r="JVK10" s="355"/>
      <c r="JVL10" s="355"/>
      <c r="JVM10" s="355"/>
      <c r="JVN10" s="355"/>
      <c r="JVO10" s="355"/>
      <c r="JVP10" s="355"/>
      <c r="JVQ10" s="355"/>
      <c r="JVR10" s="355"/>
      <c r="JVS10" s="355"/>
      <c r="JVT10" s="355"/>
      <c r="JVU10" s="355"/>
      <c r="JVV10" s="355"/>
      <c r="JVW10" s="355"/>
      <c r="JVX10" s="355"/>
      <c r="JVY10" s="355"/>
      <c r="JVZ10" s="355"/>
      <c r="JWA10" s="355"/>
      <c r="JWB10" s="355"/>
      <c r="JWC10" s="355"/>
      <c r="JWD10" s="355"/>
      <c r="JWE10" s="355"/>
      <c r="JWF10" s="355"/>
      <c r="JWG10" s="355"/>
      <c r="JWH10" s="355"/>
      <c r="JWI10" s="355"/>
      <c r="JWJ10" s="355"/>
      <c r="JWK10" s="355"/>
      <c r="JWL10" s="355"/>
      <c r="JWM10" s="355"/>
      <c r="JWN10" s="355"/>
      <c r="JWO10" s="355"/>
      <c r="JWP10" s="355"/>
      <c r="JWQ10" s="355"/>
      <c r="JWR10" s="355"/>
      <c r="JWS10" s="355"/>
      <c r="JWT10" s="355"/>
      <c r="JWU10" s="355"/>
      <c r="JWV10" s="355"/>
      <c r="JWW10" s="355"/>
      <c r="JWX10" s="355"/>
      <c r="JWY10" s="355"/>
      <c r="JWZ10" s="355"/>
      <c r="JXA10" s="355"/>
      <c r="JXB10" s="355"/>
      <c r="JXC10" s="355"/>
      <c r="JXD10" s="355"/>
      <c r="JXE10" s="355"/>
      <c r="JXF10" s="355"/>
      <c r="JXG10" s="355"/>
      <c r="JXH10" s="355"/>
      <c r="JXI10" s="355"/>
      <c r="JXJ10" s="355"/>
      <c r="JXK10" s="355"/>
      <c r="JXL10" s="355"/>
      <c r="JXM10" s="355"/>
      <c r="JXN10" s="355"/>
      <c r="JXO10" s="355"/>
      <c r="JXP10" s="355"/>
      <c r="JXQ10" s="355"/>
      <c r="JXR10" s="355"/>
      <c r="JXS10" s="355"/>
      <c r="JXT10" s="355"/>
      <c r="JXU10" s="355"/>
      <c r="JXV10" s="355"/>
      <c r="JXW10" s="355"/>
      <c r="JXX10" s="355"/>
      <c r="JXY10" s="355"/>
      <c r="JXZ10" s="355"/>
      <c r="JYA10" s="355"/>
      <c r="JYB10" s="355"/>
      <c r="JYC10" s="355"/>
      <c r="JYD10" s="355"/>
      <c r="JYE10" s="355"/>
      <c r="JYF10" s="355"/>
      <c r="JYG10" s="355"/>
      <c r="JYH10" s="355"/>
      <c r="JYI10" s="355"/>
      <c r="JYJ10" s="355"/>
      <c r="JYK10" s="355"/>
      <c r="JYL10" s="355"/>
      <c r="JYM10" s="355"/>
      <c r="JYN10" s="355"/>
      <c r="JYO10" s="355"/>
      <c r="JYP10" s="355"/>
      <c r="JYQ10" s="355"/>
      <c r="JYR10" s="355"/>
      <c r="JYS10" s="355"/>
      <c r="JYT10" s="355"/>
      <c r="JYU10" s="355"/>
      <c r="JYV10" s="355"/>
      <c r="JYW10" s="355"/>
      <c r="JYX10" s="355"/>
      <c r="JYY10" s="355"/>
      <c r="JYZ10" s="355"/>
      <c r="JZA10" s="355"/>
      <c r="JZB10" s="355"/>
      <c r="JZC10" s="355"/>
      <c r="JZD10" s="355"/>
      <c r="JZE10" s="355"/>
      <c r="JZF10" s="355"/>
      <c r="JZG10" s="355"/>
      <c r="JZH10" s="355"/>
      <c r="JZI10" s="355"/>
      <c r="JZJ10" s="355"/>
      <c r="JZK10" s="355"/>
      <c r="JZL10" s="355"/>
      <c r="JZM10" s="355"/>
      <c r="JZN10" s="355"/>
      <c r="JZO10" s="355"/>
      <c r="JZP10" s="355"/>
      <c r="JZQ10" s="355"/>
      <c r="JZR10" s="355"/>
      <c r="JZS10" s="355"/>
      <c r="JZT10" s="355"/>
      <c r="JZU10" s="355"/>
      <c r="JZV10" s="355"/>
      <c r="JZW10" s="355"/>
      <c r="JZX10" s="355"/>
      <c r="JZY10" s="355"/>
      <c r="JZZ10" s="355"/>
      <c r="KAA10" s="355"/>
      <c r="KAB10" s="355"/>
      <c r="KAC10" s="355"/>
      <c r="KAD10" s="355"/>
      <c r="KAE10" s="355"/>
      <c r="KAF10" s="355"/>
      <c r="KAG10" s="355"/>
      <c r="KAH10" s="355"/>
      <c r="KAI10" s="355"/>
      <c r="KAJ10" s="355"/>
      <c r="KAK10" s="355"/>
      <c r="KAL10" s="355"/>
      <c r="KAM10" s="355"/>
      <c r="KAN10" s="355"/>
      <c r="KAO10" s="355"/>
      <c r="KAP10" s="355"/>
      <c r="KAQ10" s="355"/>
      <c r="KAR10" s="355"/>
      <c r="KAS10" s="355"/>
      <c r="KAT10" s="355"/>
      <c r="KAU10" s="355"/>
      <c r="KAV10" s="355"/>
      <c r="KAW10" s="355"/>
      <c r="KAX10" s="355"/>
      <c r="KAY10" s="355"/>
      <c r="KAZ10" s="355"/>
      <c r="KBA10" s="355"/>
      <c r="KBB10" s="355"/>
      <c r="KBC10" s="355"/>
      <c r="KBD10" s="355"/>
      <c r="KBE10" s="355"/>
      <c r="KBF10" s="355"/>
      <c r="KBG10" s="355"/>
      <c r="KBH10" s="355"/>
      <c r="KBI10" s="355"/>
      <c r="KBJ10" s="355"/>
      <c r="KBK10" s="355"/>
      <c r="KBL10" s="355"/>
      <c r="KBM10" s="355"/>
      <c r="KBN10" s="355"/>
      <c r="KBO10" s="355"/>
      <c r="KBP10" s="355"/>
      <c r="KBQ10" s="355"/>
      <c r="KBR10" s="355"/>
      <c r="KBS10" s="355"/>
      <c r="KBT10" s="355"/>
      <c r="KBU10" s="355"/>
      <c r="KBV10" s="355"/>
      <c r="KBW10" s="355"/>
      <c r="KBX10" s="355"/>
      <c r="KBY10" s="355"/>
      <c r="KBZ10" s="355"/>
      <c r="KCA10" s="355"/>
      <c r="KCB10" s="355"/>
      <c r="KCC10" s="355"/>
      <c r="KCD10" s="355"/>
      <c r="KCE10" s="355"/>
      <c r="KCF10" s="355"/>
      <c r="KCG10" s="355"/>
      <c r="KCH10" s="355"/>
      <c r="KCI10" s="355"/>
      <c r="KCJ10" s="355"/>
      <c r="KCK10" s="355"/>
      <c r="KCL10" s="355"/>
      <c r="KCM10" s="355"/>
      <c r="KCN10" s="355"/>
      <c r="KCO10" s="355"/>
      <c r="KCP10" s="355"/>
      <c r="KCQ10" s="355"/>
      <c r="KCR10" s="355"/>
      <c r="KCS10" s="355"/>
      <c r="KCT10" s="355"/>
      <c r="KCU10" s="355"/>
      <c r="KCV10" s="355"/>
      <c r="KCW10" s="355"/>
      <c r="KCX10" s="355"/>
      <c r="KCY10" s="355"/>
      <c r="KCZ10" s="355"/>
      <c r="KDA10" s="355"/>
      <c r="KDB10" s="355"/>
      <c r="KDC10" s="355"/>
      <c r="KDD10" s="355"/>
      <c r="KDE10" s="355"/>
      <c r="KDF10" s="355"/>
      <c r="KDG10" s="355"/>
      <c r="KDH10" s="355"/>
      <c r="KDI10" s="355"/>
      <c r="KDJ10" s="355"/>
      <c r="KDK10" s="355"/>
      <c r="KDL10" s="355"/>
      <c r="KDM10" s="355"/>
      <c r="KDN10" s="355"/>
      <c r="KDO10" s="355"/>
      <c r="KDP10" s="355"/>
      <c r="KDQ10" s="355"/>
      <c r="KDR10" s="355"/>
      <c r="KDS10" s="355"/>
      <c r="KDT10" s="355"/>
      <c r="KDU10" s="355"/>
      <c r="KDV10" s="355"/>
      <c r="KDW10" s="355"/>
      <c r="KDX10" s="355"/>
      <c r="KDY10" s="355"/>
      <c r="KDZ10" s="355"/>
      <c r="KEA10" s="355"/>
      <c r="KEB10" s="355"/>
      <c r="KEC10" s="355"/>
      <c r="KED10" s="355"/>
      <c r="KEE10" s="355"/>
      <c r="KEF10" s="355"/>
      <c r="KEG10" s="355"/>
      <c r="KEH10" s="355"/>
      <c r="KEI10" s="355"/>
      <c r="KEJ10" s="355"/>
      <c r="KEK10" s="355"/>
      <c r="KEL10" s="355"/>
      <c r="KEM10" s="355"/>
      <c r="KEN10" s="355"/>
      <c r="KEO10" s="355"/>
      <c r="KEP10" s="355"/>
      <c r="KEQ10" s="355"/>
      <c r="KER10" s="355"/>
      <c r="KES10" s="355"/>
      <c r="KET10" s="355"/>
      <c r="KEU10" s="355"/>
      <c r="KEV10" s="355"/>
      <c r="KEW10" s="355"/>
      <c r="KEX10" s="355"/>
      <c r="KEY10" s="355"/>
      <c r="KEZ10" s="355"/>
      <c r="KFA10" s="355"/>
      <c r="KFB10" s="355"/>
      <c r="KFC10" s="355"/>
      <c r="KFD10" s="355"/>
      <c r="KFE10" s="355"/>
      <c r="KFF10" s="355"/>
      <c r="KFG10" s="355"/>
      <c r="KFH10" s="355"/>
      <c r="KFI10" s="355"/>
      <c r="KFJ10" s="355"/>
      <c r="KFK10" s="355"/>
      <c r="KFL10" s="355"/>
      <c r="KFM10" s="355"/>
      <c r="KFN10" s="355"/>
      <c r="KFO10" s="355"/>
      <c r="KFP10" s="355"/>
      <c r="KFQ10" s="355"/>
      <c r="KFR10" s="355"/>
      <c r="KFS10" s="355"/>
      <c r="KFT10" s="355"/>
      <c r="KFU10" s="355"/>
      <c r="KFV10" s="355"/>
      <c r="KFW10" s="355"/>
      <c r="KFX10" s="355"/>
      <c r="KFY10" s="355"/>
      <c r="KFZ10" s="355"/>
      <c r="KGA10" s="355"/>
      <c r="KGB10" s="355"/>
      <c r="KGC10" s="355"/>
      <c r="KGD10" s="355"/>
      <c r="KGE10" s="355"/>
      <c r="KGF10" s="355"/>
      <c r="KGG10" s="355"/>
      <c r="KGH10" s="355"/>
      <c r="KGI10" s="355"/>
      <c r="KGJ10" s="355"/>
      <c r="KGK10" s="355"/>
      <c r="KGL10" s="355"/>
      <c r="KGM10" s="355"/>
      <c r="KGN10" s="355"/>
      <c r="KGO10" s="355"/>
      <c r="KGP10" s="355"/>
      <c r="KGQ10" s="355"/>
      <c r="KGR10" s="355"/>
      <c r="KGS10" s="355"/>
      <c r="KGT10" s="355"/>
      <c r="KGU10" s="355"/>
      <c r="KGV10" s="355"/>
      <c r="KGW10" s="355"/>
      <c r="KGX10" s="355"/>
      <c r="KGY10" s="355"/>
      <c r="KGZ10" s="355"/>
      <c r="KHA10" s="355"/>
      <c r="KHB10" s="355"/>
      <c r="KHC10" s="355"/>
      <c r="KHD10" s="355"/>
      <c r="KHE10" s="355"/>
      <c r="KHF10" s="355"/>
      <c r="KHG10" s="355"/>
      <c r="KHH10" s="355"/>
      <c r="KHI10" s="355"/>
      <c r="KHJ10" s="355"/>
      <c r="KHK10" s="355"/>
      <c r="KHL10" s="355"/>
      <c r="KHM10" s="355"/>
      <c r="KHN10" s="355"/>
      <c r="KHO10" s="355"/>
      <c r="KHP10" s="355"/>
      <c r="KHQ10" s="355"/>
      <c r="KHR10" s="355"/>
      <c r="KHS10" s="355"/>
      <c r="KHT10" s="355"/>
      <c r="KHU10" s="355"/>
      <c r="KHV10" s="355"/>
      <c r="KHW10" s="355"/>
      <c r="KHX10" s="355"/>
      <c r="KHY10" s="355"/>
      <c r="KHZ10" s="355"/>
      <c r="KIA10" s="355"/>
      <c r="KIB10" s="355"/>
      <c r="KIC10" s="355"/>
      <c r="KID10" s="355"/>
      <c r="KIE10" s="355"/>
      <c r="KIF10" s="355"/>
      <c r="KIG10" s="355"/>
      <c r="KIH10" s="355"/>
      <c r="KII10" s="355"/>
      <c r="KIJ10" s="355"/>
      <c r="KIK10" s="355"/>
      <c r="KIL10" s="355"/>
      <c r="KIM10" s="355"/>
      <c r="KIN10" s="355"/>
      <c r="KIO10" s="355"/>
      <c r="KIP10" s="355"/>
      <c r="KIQ10" s="355"/>
      <c r="KIR10" s="355"/>
      <c r="KIS10" s="355"/>
      <c r="KIT10" s="355"/>
      <c r="KIU10" s="355"/>
      <c r="KIV10" s="355"/>
      <c r="KIW10" s="355"/>
      <c r="KIX10" s="355"/>
      <c r="KIY10" s="355"/>
      <c r="KIZ10" s="355"/>
      <c r="KJA10" s="355"/>
      <c r="KJB10" s="355"/>
      <c r="KJC10" s="355"/>
      <c r="KJD10" s="355"/>
      <c r="KJE10" s="355"/>
      <c r="KJF10" s="355"/>
      <c r="KJG10" s="355"/>
      <c r="KJH10" s="355"/>
      <c r="KJI10" s="355"/>
      <c r="KJJ10" s="355"/>
      <c r="KJK10" s="355"/>
      <c r="KJL10" s="355"/>
      <c r="KJM10" s="355"/>
      <c r="KJN10" s="355"/>
      <c r="KJO10" s="355"/>
      <c r="KJP10" s="355"/>
      <c r="KJQ10" s="355"/>
      <c r="KJR10" s="355"/>
      <c r="KJS10" s="355"/>
      <c r="KJT10" s="355"/>
      <c r="KJU10" s="355"/>
      <c r="KJV10" s="355"/>
      <c r="KJW10" s="355"/>
      <c r="KJX10" s="355"/>
      <c r="KJY10" s="355"/>
      <c r="KJZ10" s="355"/>
      <c r="KKA10" s="355"/>
      <c r="KKB10" s="355"/>
      <c r="KKC10" s="355"/>
      <c r="KKD10" s="355"/>
      <c r="KKE10" s="355"/>
      <c r="KKF10" s="355"/>
      <c r="KKG10" s="355"/>
      <c r="KKH10" s="355"/>
      <c r="KKI10" s="355"/>
      <c r="KKJ10" s="355"/>
      <c r="KKK10" s="355"/>
      <c r="KKL10" s="355"/>
      <c r="KKM10" s="355"/>
      <c r="KKN10" s="355"/>
      <c r="KKO10" s="355"/>
      <c r="KKP10" s="355"/>
      <c r="KKQ10" s="355"/>
      <c r="KKR10" s="355"/>
      <c r="KKS10" s="355"/>
      <c r="KKT10" s="355"/>
      <c r="KKU10" s="355"/>
      <c r="KKV10" s="355"/>
      <c r="KKW10" s="355"/>
      <c r="KKX10" s="355"/>
      <c r="KKY10" s="355"/>
      <c r="KKZ10" s="355"/>
      <c r="KLA10" s="355"/>
      <c r="KLB10" s="355"/>
      <c r="KLC10" s="355"/>
      <c r="KLD10" s="355"/>
      <c r="KLE10" s="355"/>
      <c r="KLF10" s="355"/>
      <c r="KLG10" s="355"/>
      <c r="KLH10" s="355"/>
      <c r="KLI10" s="355"/>
      <c r="KLJ10" s="355"/>
      <c r="KLK10" s="355"/>
      <c r="KLL10" s="355"/>
      <c r="KLM10" s="355"/>
      <c r="KLN10" s="355"/>
      <c r="KLO10" s="355"/>
      <c r="KLP10" s="355"/>
      <c r="KLQ10" s="355"/>
      <c r="KLR10" s="355"/>
      <c r="KLS10" s="355"/>
      <c r="KLT10" s="355"/>
      <c r="KLU10" s="355"/>
      <c r="KLV10" s="355"/>
      <c r="KLW10" s="355"/>
      <c r="KLX10" s="355"/>
      <c r="KLY10" s="355"/>
      <c r="KLZ10" s="355"/>
      <c r="KMA10" s="355"/>
      <c r="KMB10" s="355"/>
      <c r="KMC10" s="355"/>
      <c r="KMD10" s="355"/>
      <c r="KME10" s="355"/>
      <c r="KMF10" s="355"/>
      <c r="KMG10" s="355"/>
      <c r="KMH10" s="355"/>
      <c r="KMI10" s="355"/>
      <c r="KMJ10" s="355"/>
      <c r="KMK10" s="355"/>
      <c r="KML10" s="355"/>
      <c r="KMM10" s="355"/>
      <c r="KMN10" s="355"/>
      <c r="KMO10" s="355"/>
      <c r="KMP10" s="355"/>
      <c r="KMQ10" s="355"/>
      <c r="KMR10" s="355"/>
      <c r="KMS10" s="355"/>
      <c r="KMT10" s="355"/>
      <c r="KMU10" s="355"/>
      <c r="KMV10" s="355"/>
      <c r="KMW10" s="355"/>
      <c r="KMX10" s="355"/>
      <c r="KMY10" s="355"/>
      <c r="KMZ10" s="355"/>
      <c r="KNA10" s="355"/>
      <c r="KNB10" s="355"/>
      <c r="KNC10" s="355"/>
      <c r="KND10" s="355"/>
      <c r="KNE10" s="355"/>
      <c r="KNF10" s="355"/>
      <c r="KNG10" s="355"/>
      <c r="KNH10" s="355"/>
      <c r="KNI10" s="355"/>
      <c r="KNJ10" s="355"/>
      <c r="KNK10" s="355"/>
      <c r="KNL10" s="355"/>
      <c r="KNM10" s="355"/>
      <c r="KNN10" s="355"/>
      <c r="KNO10" s="355"/>
      <c r="KNP10" s="355"/>
      <c r="KNQ10" s="355"/>
      <c r="KNR10" s="355"/>
      <c r="KNS10" s="355"/>
      <c r="KNT10" s="355"/>
      <c r="KNU10" s="355"/>
      <c r="KNV10" s="355"/>
      <c r="KNW10" s="355"/>
      <c r="KNX10" s="355"/>
      <c r="KNY10" s="355"/>
      <c r="KNZ10" s="355"/>
      <c r="KOA10" s="355"/>
      <c r="KOB10" s="355"/>
      <c r="KOC10" s="355"/>
      <c r="KOD10" s="355"/>
      <c r="KOE10" s="355"/>
      <c r="KOF10" s="355"/>
      <c r="KOG10" s="355"/>
      <c r="KOH10" s="355"/>
      <c r="KOI10" s="355"/>
      <c r="KOJ10" s="355"/>
      <c r="KOK10" s="355"/>
      <c r="KOL10" s="355"/>
      <c r="KOM10" s="355"/>
      <c r="KON10" s="355"/>
      <c r="KOO10" s="355"/>
      <c r="KOP10" s="355"/>
      <c r="KOQ10" s="355"/>
      <c r="KOR10" s="355"/>
      <c r="KOS10" s="355"/>
      <c r="KOT10" s="355"/>
      <c r="KOU10" s="355"/>
      <c r="KOV10" s="355"/>
      <c r="KOW10" s="355"/>
      <c r="KOX10" s="355"/>
      <c r="KOY10" s="355"/>
      <c r="KOZ10" s="355"/>
      <c r="KPA10" s="355"/>
      <c r="KPB10" s="355"/>
      <c r="KPC10" s="355"/>
      <c r="KPD10" s="355"/>
      <c r="KPE10" s="355"/>
      <c r="KPF10" s="355"/>
      <c r="KPG10" s="355"/>
      <c r="KPH10" s="355"/>
      <c r="KPI10" s="355"/>
      <c r="KPJ10" s="355"/>
      <c r="KPK10" s="355"/>
      <c r="KPL10" s="355"/>
      <c r="KPM10" s="355"/>
      <c r="KPN10" s="355"/>
      <c r="KPO10" s="355"/>
      <c r="KPP10" s="355"/>
      <c r="KPQ10" s="355"/>
      <c r="KPR10" s="355"/>
      <c r="KPS10" s="355"/>
      <c r="KPT10" s="355"/>
      <c r="KPU10" s="355"/>
      <c r="KPV10" s="355"/>
      <c r="KPW10" s="355"/>
      <c r="KPX10" s="355"/>
      <c r="KPY10" s="355"/>
      <c r="KPZ10" s="355"/>
      <c r="KQA10" s="355"/>
      <c r="KQB10" s="355"/>
      <c r="KQC10" s="355"/>
      <c r="KQD10" s="355"/>
      <c r="KQE10" s="355"/>
      <c r="KQF10" s="355"/>
      <c r="KQG10" s="355"/>
      <c r="KQH10" s="355"/>
      <c r="KQI10" s="355"/>
      <c r="KQJ10" s="355"/>
      <c r="KQK10" s="355"/>
      <c r="KQL10" s="355"/>
      <c r="KQM10" s="355"/>
      <c r="KQN10" s="355"/>
      <c r="KQO10" s="355"/>
      <c r="KQP10" s="355"/>
      <c r="KQQ10" s="355"/>
      <c r="KQR10" s="355"/>
      <c r="KQS10" s="355"/>
      <c r="KQT10" s="355"/>
      <c r="KQU10" s="355"/>
      <c r="KQV10" s="355"/>
      <c r="KQW10" s="355"/>
      <c r="KQX10" s="355"/>
      <c r="KQY10" s="355"/>
      <c r="KQZ10" s="355"/>
      <c r="KRA10" s="355"/>
      <c r="KRB10" s="355"/>
      <c r="KRC10" s="355"/>
      <c r="KRD10" s="355"/>
      <c r="KRE10" s="355"/>
      <c r="KRF10" s="355"/>
      <c r="KRG10" s="355"/>
      <c r="KRH10" s="355"/>
      <c r="KRI10" s="355"/>
      <c r="KRJ10" s="355"/>
      <c r="KRK10" s="355"/>
      <c r="KRL10" s="355"/>
      <c r="KRM10" s="355"/>
      <c r="KRN10" s="355"/>
      <c r="KRO10" s="355"/>
      <c r="KRP10" s="355"/>
      <c r="KRQ10" s="355"/>
      <c r="KRR10" s="355"/>
      <c r="KRS10" s="355"/>
      <c r="KRT10" s="355"/>
      <c r="KRU10" s="355"/>
      <c r="KRV10" s="355"/>
      <c r="KRW10" s="355"/>
      <c r="KRX10" s="355"/>
      <c r="KRY10" s="355"/>
      <c r="KRZ10" s="355"/>
      <c r="KSA10" s="355"/>
      <c r="KSB10" s="355"/>
      <c r="KSC10" s="355"/>
      <c r="KSD10" s="355"/>
      <c r="KSE10" s="355"/>
      <c r="KSF10" s="355"/>
      <c r="KSG10" s="355"/>
      <c r="KSH10" s="355"/>
      <c r="KSI10" s="355"/>
      <c r="KSJ10" s="355"/>
      <c r="KSK10" s="355"/>
      <c r="KSL10" s="355"/>
      <c r="KSM10" s="355"/>
      <c r="KSN10" s="355"/>
      <c r="KSO10" s="355"/>
      <c r="KSP10" s="355"/>
      <c r="KSQ10" s="355"/>
      <c r="KSR10" s="355"/>
      <c r="KSS10" s="355"/>
      <c r="KST10" s="355"/>
      <c r="KSU10" s="355"/>
      <c r="KSV10" s="355"/>
      <c r="KSW10" s="355"/>
      <c r="KSX10" s="355"/>
      <c r="KSY10" s="355"/>
      <c r="KSZ10" s="355"/>
      <c r="KTA10" s="355"/>
      <c r="KTB10" s="355"/>
      <c r="KTC10" s="355"/>
      <c r="KTD10" s="355"/>
      <c r="KTE10" s="355"/>
      <c r="KTF10" s="355"/>
      <c r="KTG10" s="355"/>
      <c r="KTH10" s="355"/>
      <c r="KTI10" s="355"/>
      <c r="KTJ10" s="355"/>
      <c r="KTK10" s="355"/>
      <c r="KTL10" s="355"/>
      <c r="KTM10" s="355"/>
      <c r="KTN10" s="355"/>
      <c r="KTO10" s="355"/>
      <c r="KTP10" s="355"/>
      <c r="KTQ10" s="355"/>
      <c r="KTR10" s="355"/>
      <c r="KTS10" s="355"/>
      <c r="KTT10" s="355"/>
      <c r="KTU10" s="355"/>
      <c r="KTV10" s="355"/>
      <c r="KTW10" s="355"/>
      <c r="KTX10" s="355"/>
      <c r="KTY10" s="355"/>
      <c r="KTZ10" s="355"/>
      <c r="KUA10" s="355"/>
      <c r="KUB10" s="355"/>
      <c r="KUC10" s="355"/>
      <c r="KUD10" s="355"/>
      <c r="KUE10" s="355"/>
      <c r="KUF10" s="355"/>
      <c r="KUG10" s="355"/>
      <c r="KUH10" s="355"/>
      <c r="KUI10" s="355"/>
      <c r="KUJ10" s="355"/>
      <c r="KUK10" s="355"/>
      <c r="KUL10" s="355"/>
      <c r="KUM10" s="355"/>
      <c r="KUN10" s="355"/>
      <c r="KUO10" s="355"/>
      <c r="KUP10" s="355"/>
      <c r="KUQ10" s="355"/>
      <c r="KUR10" s="355"/>
      <c r="KUS10" s="355"/>
      <c r="KUT10" s="355"/>
      <c r="KUU10" s="355"/>
      <c r="KUV10" s="355"/>
      <c r="KUW10" s="355"/>
      <c r="KUX10" s="355"/>
      <c r="KUY10" s="355"/>
      <c r="KUZ10" s="355"/>
      <c r="KVA10" s="355"/>
      <c r="KVB10" s="355"/>
      <c r="KVC10" s="355"/>
      <c r="KVD10" s="355"/>
      <c r="KVE10" s="355"/>
      <c r="KVF10" s="355"/>
      <c r="KVG10" s="355"/>
      <c r="KVH10" s="355"/>
      <c r="KVI10" s="355"/>
      <c r="KVJ10" s="355"/>
      <c r="KVK10" s="355"/>
      <c r="KVL10" s="355"/>
      <c r="KVM10" s="355"/>
      <c r="KVN10" s="355"/>
      <c r="KVO10" s="355"/>
      <c r="KVP10" s="355"/>
      <c r="KVQ10" s="355"/>
      <c r="KVR10" s="355"/>
      <c r="KVS10" s="355"/>
      <c r="KVT10" s="355"/>
      <c r="KVU10" s="355"/>
      <c r="KVV10" s="355"/>
      <c r="KVW10" s="355"/>
      <c r="KVX10" s="355"/>
      <c r="KVY10" s="355"/>
      <c r="KVZ10" s="355"/>
      <c r="KWA10" s="355"/>
      <c r="KWB10" s="355"/>
      <c r="KWC10" s="355"/>
      <c r="KWD10" s="355"/>
      <c r="KWE10" s="355"/>
      <c r="KWF10" s="355"/>
      <c r="KWG10" s="355"/>
      <c r="KWH10" s="355"/>
      <c r="KWI10" s="355"/>
      <c r="KWJ10" s="355"/>
      <c r="KWK10" s="355"/>
      <c r="KWL10" s="355"/>
      <c r="KWM10" s="355"/>
      <c r="KWN10" s="355"/>
      <c r="KWO10" s="355"/>
      <c r="KWP10" s="355"/>
      <c r="KWQ10" s="355"/>
      <c r="KWR10" s="355"/>
      <c r="KWS10" s="355"/>
      <c r="KWT10" s="355"/>
      <c r="KWU10" s="355"/>
      <c r="KWV10" s="355"/>
      <c r="KWW10" s="355"/>
      <c r="KWX10" s="355"/>
      <c r="KWY10" s="355"/>
      <c r="KWZ10" s="355"/>
      <c r="KXA10" s="355"/>
      <c r="KXB10" s="355"/>
      <c r="KXC10" s="355"/>
      <c r="KXD10" s="355"/>
      <c r="KXE10" s="355"/>
      <c r="KXF10" s="355"/>
      <c r="KXG10" s="355"/>
      <c r="KXH10" s="355"/>
      <c r="KXI10" s="355"/>
      <c r="KXJ10" s="355"/>
      <c r="KXK10" s="355"/>
      <c r="KXL10" s="355"/>
      <c r="KXM10" s="355"/>
      <c r="KXN10" s="355"/>
      <c r="KXO10" s="355"/>
      <c r="KXP10" s="355"/>
      <c r="KXQ10" s="355"/>
      <c r="KXR10" s="355"/>
      <c r="KXS10" s="355"/>
      <c r="KXT10" s="355"/>
      <c r="KXU10" s="355"/>
      <c r="KXV10" s="355"/>
      <c r="KXW10" s="355"/>
      <c r="KXX10" s="355"/>
      <c r="KXY10" s="355"/>
      <c r="KXZ10" s="355"/>
      <c r="KYA10" s="355"/>
      <c r="KYB10" s="355"/>
      <c r="KYC10" s="355"/>
      <c r="KYD10" s="355"/>
      <c r="KYE10" s="355"/>
      <c r="KYF10" s="355"/>
      <c r="KYG10" s="355"/>
      <c r="KYH10" s="355"/>
      <c r="KYI10" s="355"/>
      <c r="KYJ10" s="355"/>
      <c r="KYK10" s="355"/>
      <c r="KYL10" s="355"/>
      <c r="KYM10" s="355"/>
      <c r="KYN10" s="355"/>
      <c r="KYO10" s="355"/>
      <c r="KYP10" s="355"/>
      <c r="KYQ10" s="355"/>
      <c r="KYR10" s="355"/>
      <c r="KYS10" s="355"/>
      <c r="KYT10" s="355"/>
      <c r="KYU10" s="355"/>
      <c r="KYV10" s="355"/>
      <c r="KYW10" s="355"/>
      <c r="KYX10" s="355"/>
      <c r="KYY10" s="355"/>
      <c r="KYZ10" s="355"/>
      <c r="KZA10" s="355"/>
      <c r="KZB10" s="355"/>
      <c r="KZC10" s="355"/>
      <c r="KZD10" s="355"/>
      <c r="KZE10" s="355"/>
      <c r="KZF10" s="355"/>
      <c r="KZG10" s="355"/>
      <c r="KZH10" s="355"/>
      <c r="KZI10" s="355"/>
      <c r="KZJ10" s="355"/>
      <c r="KZK10" s="355"/>
      <c r="KZL10" s="355"/>
      <c r="KZM10" s="355"/>
      <c r="KZN10" s="355"/>
      <c r="KZO10" s="355"/>
      <c r="KZP10" s="355"/>
      <c r="KZQ10" s="355"/>
      <c r="KZR10" s="355"/>
      <c r="KZS10" s="355"/>
      <c r="KZT10" s="355"/>
      <c r="KZU10" s="355"/>
      <c r="KZV10" s="355"/>
      <c r="KZW10" s="355"/>
      <c r="KZX10" s="355"/>
      <c r="KZY10" s="355"/>
      <c r="KZZ10" s="355"/>
      <c r="LAA10" s="355"/>
      <c r="LAB10" s="355"/>
      <c r="LAC10" s="355"/>
      <c r="LAD10" s="355"/>
      <c r="LAE10" s="355"/>
      <c r="LAF10" s="355"/>
      <c r="LAG10" s="355"/>
      <c r="LAH10" s="355"/>
      <c r="LAI10" s="355"/>
      <c r="LAJ10" s="355"/>
      <c r="LAK10" s="355"/>
      <c r="LAL10" s="355"/>
      <c r="LAM10" s="355"/>
      <c r="LAN10" s="355"/>
      <c r="LAO10" s="355"/>
      <c r="LAP10" s="355"/>
      <c r="LAQ10" s="355"/>
      <c r="LAR10" s="355"/>
      <c r="LAS10" s="355"/>
      <c r="LAT10" s="355"/>
      <c r="LAU10" s="355"/>
      <c r="LAV10" s="355"/>
      <c r="LAW10" s="355"/>
      <c r="LAX10" s="355"/>
      <c r="LAY10" s="355"/>
      <c r="LAZ10" s="355"/>
      <c r="LBA10" s="355"/>
      <c r="LBB10" s="355"/>
      <c r="LBC10" s="355"/>
      <c r="LBD10" s="355"/>
      <c r="LBE10" s="355"/>
      <c r="LBF10" s="355"/>
      <c r="LBG10" s="355"/>
      <c r="LBH10" s="355"/>
      <c r="LBI10" s="355"/>
      <c r="LBJ10" s="355"/>
      <c r="LBK10" s="355"/>
      <c r="LBL10" s="355"/>
      <c r="LBM10" s="355"/>
      <c r="LBN10" s="355"/>
      <c r="LBO10" s="355"/>
      <c r="LBP10" s="355"/>
      <c r="LBQ10" s="355"/>
      <c r="LBR10" s="355"/>
      <c r="LBS10" s="355"/>
      <c r="LBT10" s="355"/>
      <c r="LBU10" s="355"/>
      <c r="LBV10" s="355"/>
      <c r="LBW10" s="355"/>
      <c r="LBX10" s="355"/>
      <c r="LBY10" s="355"/>
      <c r="LBZ10" s="355"/>
      <c r="LCA10" s="355"/>
      <c r="LCB10" s="355"/>
      <c r="LCC10" s="355"/>
      <c r="LCD10" s="355"/>
      <c r="LCE10" s="355"/>
      <c r="LCF10" s="355"/>
      <c r="LCG10" s="355"/>
      <c r="LCH10" s="355"/>
      <c r="LCI10" s="355"/>
      <c r="LCJ10" s="355"/>
      <c r="LCK10" s="355"/>
      <c r="LCL10" s="355"/>
      <c r="LCM10" s="355"/>
      <c r="LCN10" s="355"/>
      <c r="LCO10" s="355"/>
      <c r="LCP10" s="355"/>
      <c r="LCQ10" s="355"/>
      <c r="LCR10" s="355"/>
      <c r="LCS10" s="355"/>
      <c r="LCT10" s="355"/>
      <c r="LCU10" s="355"/>
      <c r="LCV10" s="355"/>
      <c r="LCW10" s="355"/>
      <c r="LCX10" s="355"/>
      <c r="LCY10" s="355"/>
      <c r="LCZ10" s="355"/>
      <c r="LDA10" s="355"/>
      <c r="LDB10" s="355"/>
      <c r="LDC10" s="355"/>
      <c r="LDD10" s="355"/>
      <c r="LDE10" s="355"/>
      <c r="LDF10" s="355"/>
      <c r="LDG10" s="355"/>
      <c r="LDH10" s="355"/>
      <c r="LDI10" s="355"/>
      <c r="LDJ10" s="355"/>
      <c r="LDK10" s="355"/>
      <c r="LDL10" s="355"/>
      <c r="LDM10" s="355"/>
      <c r="LDN10" s="355"/>
      <c r="LDO10" s="355"/>
      <c r="LDP10" s="355"/>
      <c r="LDQ10" s="355"/>
      <c r="LDR10" s="355"/>
      <c r="LDS10" s="355"/>
      <c r="LDT10" s="355"/>
      <c r="LDU10" s="355"/>
      <c r="LDV10" s="355"/>
      <c r="LDW10" s="355"/>
      <c r="LDX10" s="355"/>
      <c r="LDY10" s="355"/>
      <c r="LDZ10" s="355"/>
      <c r="LEA10" s="355"/>
      <c r="LEB10" s="355"/>
      <c r="LEC10" s="355"/>
      <c r="LED10" s="355"/>
      <c r="LEE10" s="355"/>
      <c r="LEF10" s="355"/>
      <c r="LEG10" s="355"/>
      <c r="LEH10" s="355"/>
      <c r="LEI10" s="355"/>
      <c r="LEJ10" s="355"/>
      <c r="LEK10" s="355"/>
      <c r="LEL10" s="355"/>
      <c r="LEM10" s="355"/>
      <c r="LEN10" s="355"/>
      <c r="LEO10" s="355"/>
      <c r="LEP10" s="355"/>
      <c r="LEQ10" s="355"/>
      <c r="LER10" s="355"/>
      <c r="LES10" s="355"/>
      <c r="LET10" s="355"/>
      <c r="LEU10" s="355"/>
      <c r="LEV10" s="355"/>
      <c r="LEW10" s="355"/>
      <c r="LEX10" s="355"/>
      <c r="LEY10" s="355"/>
      <c r="LEZ10" s="355"/>
      <c r="LFA10" s="355"/>
      <c r="LFB10" s="355"/>
      <c r="LFC10" s="355"/>
      <c r="LFD10" s="355"/>
      <c r="LFE10" s="355"/>
      <c r="LFF10" s="355"/>
      <c r="LFG10" s="355"/>
      <c r="LFH10" s="355"/>
      <c r="LFI10" s="355"/>
      <c r="LFJ10" s="355"/>
      <c r="LFK10" s="355"/>
      <c r="LFL10" s="355"/>
      <c r="LFM10" s="355"/>
      <c r="LFN10" s="355"/>
      <c r="LFO10" s="355"/>
      <c r="LFP10" s="355"/>
      <c r="LFQ10" s="355"/>
      <c r="LFR10" s="355"/>
      <c r="LFS10" s="355"/>
      <c r="LFT10" s="355"/>
      <c r="LFU10" s="355"/>
      <c r="LFV10" s="355"/>
      <c r="LFW10" s="355"/>
      <c r="LFX10" s="355"/>
      <c r="LFY10" s="355"/>
      <c r="LFZ10" s="355"/>
      <c r="LGA10" s="355"/>
      <c r="LGB10" s="355"/>
      <c r="LGC10" s="355"/>
      <c r="LGD10" s="355"/>
      <c r="LGE10" s="355"/>
      <c r="LGF10" s="355"/>
      <c r="LGG10" s="355"/>
      <c r="LGH10" s="355"/>
      <c r="LGI10" s="355"/>
      <c r="LGJ10" s="355"/>
      <c r="LGK10" s="355"/>
      <c r="LGL10" s="355"/>
      <c r="LGM10" s="355"/>
      <c r="LGN10" s="355"/>
      <c r="LGO10" s="355"/>
      <c r="LGP10" s="355"/>
      <c r="LGQ10" s="355"/>
      <c r="LGR10" s="355"/>
      <c r="LGS10" s="355"/>
      <c r="LGT10" s="355"/>
      <c r="LGU10" s="355"/>
      <c r="LGV10" s="355"/>
      <c r="LGW10" s="355"/>
      <c r="LGX10" s="355"/>
      <c r="LGY10" s="355"/>
      <c r="LGZ10" s="355"/>
      <c r="LHA10" s="355"/>
      <c r="LHB10" s="355"/>
      <c r="LHC10" s="355"/>
      <c r="LHD10" s="355"/>
      <c r="LHE10" s="355"/>
      <c r="LHF10" s="355"/>
      <c r="LHG10" s="355"/>
      <c r="LHH10" s="355"/>
      <c r="LHI10" s="355"/>
      <c r="LHJ10" s="355"/>
      <c r="LHK10" s="355"/>
      <c r="LHL10" s="355"/>
      <c r="LHM10" s="355"/>
      <c r="LHN10" s="355"/>
      <c r="LHO10" s="355"/>
      <c r="LHP10" s="355"/>
      <c r="LHQ10" s="355"/>
      <c r="LHR10" s="355"/>
      <c r="LHS10" s="355"/>
      <c r="LHT10" s="355"/>
      <c r="LHU10" s="355"/>
      <c r="LHV10" s="355"/>
      <c r="LHW10" s="355"/>
      <c r="LHX10" s="355"/>
      <c r="LHY10" s="355"/>
      <c r="LHZ10" s="355"/>
      <c r="LIA10" s="355"/>
      <c r="LIB10" s="355"/>
      <c r="LIC10" s="355"/>
      <c r="LID10" s="355"/>
      <c r="LIE10" s="355"/>
      <c r="LIF10" s="355"/>
      <c r="LIG10" s="355"/>
      <c r="LIH10" s="355"/>
      <c r="LII10" s="355"/>
      <c r="LIJ10" s="355"/>
      <c r="LIK10" s="355"/>
      <c r="LIL10" s="355"/>
      <c r="LIM10" s="355"/>
      <c r="LIN10" s="355"/>
      <c r="LIO10" s="355"/>
      <c r="LIP10" s="355"/>
      <c r="LIQ10" s="355"/>
      <c r="LIR10" s="355"/>
      <c r="LIS10" s="355"/>
      <c r="LIT10" s="355"/>
      <c r="LIU10" s="355"/>
      <c r="LIV10" s="355"/>
      <c r="LIW10" s="355"/>
      <c r="LIX10" s="355"/>
      <c r="LIY10" s="355"/>
      <c r="LIZ10" s="355"/>
      <c r="LJA10" s="355"/>
      <c r="LJB10" s="355"/>
      <c r="LJC10" s="355"/>
      <c r="LJD10" s="355"/>
      <c r="LJE10" s="355"/>
      <c r="LJF10" s="355"/>
      <c r="LJG10" s="355"/>
      <c r="LJH10" s="355"/>
      <c r="LJI10" s="355"/>
      <c r="LJJ10" s="355"/>
      <c r="LJK10" s="355"/>
      <c r="LJL10" s="355"/>
      <c r="LJM10" s="355"/>
      <c r="LJN10" s="355"/>
      <c r="LJO10" s="355"/>
      <c r="LJP10" s="355"/>
      <c r="LJQ10" s="355"/>
      <c r="LJR10" s="355"/>
      <c r="LJS10" s="355"/>
      <c r="LJT10" s="355"/>
      <c r="LJU10" s="355"/>
      <c r="LJV10" s="355"/>
      <c r="LJW10" s="355"/>
      <c r="LJX10" s="355"/>
      <c r="LJY10" s="355"/>
      <c r="LJZ10" s="355"/>
      <c r="LKA10" s="355"/>
      <c r="LKB10" s="355"/>
      <c r="LKC10" s="355"/>
      <c r="LKD10" s="355"/>
      <c r="LKE10" s="355"/>
      <c r="LKF10" s="355"/>
      <c r="LKG10" s="355"/>
      <c r="LKH10" s="355"/>
      <c r="LKI10" s="355"/>
      <c r="LKJ10" s="355"/>
      <c r="LKK10" s="355"/>
      <c r="LKL10" s="355"/>
      <c r="LKM10" s="355"/>
      <c r="LKN10" s="355"/>
      <c r="LKO10" s="355"/>
      <c r="LKP10" s="355"/>
      <c r="LKQ10" s="355"/>
      <c r="LKR10" s="355"/>
      <c r="LKS10" s="355"/>
      <c r="LKT10" s="355"/>
      <c r="LKU10" s="355"/>
      <c r="LKV10" s="355"/>
      <c r="LKW10" s="355"/>
      <c r="LKX10" s="355"/>
      <c r="LKY10" s="355"/>
      <c r="LKZ10" s="355"/>
      <c r="LLA10" s="355"/>
      <c r="LLB10" s="355"/>
      <c r="LLC10" s="355"/>
      <c r="LLD10" s="355"/>
      <c r="LLE10" s="355"/>
      <c r="LLF10" s="355"/>
      <c r="LLG10" s="355"/>
      <c r="LLH10" s="355"/>
      <c r="LLI10" s="355"/>
      <c r="LLJ10" s="355"/>
      <c r="LLK10" s="355"/>
      <c r="LLL10" s="355"/>
      <c r="LLM10" s="355"/>
      <c r="LLN10" s="355"/>
      <c r="LLO10" s="355"/>
      <c r="LLP10" s="355"/>
      <c r="LLQ10" s="355"/>
      <c r="LLR10" s="355"/>
      <c r="LLS10" s="355"/>
      <c r="LLT10" s="355"/>
      <c r="LLU10" s="355"/>
      <c r="LLV10" s="355"/>
      <c r="LLW10" s="355"/>
      <c r="LLX10" s="355"/>
      <c r="LLY10" s="355"/>
      <c r="LLZ10" s="355"/>
      <c r="LMA10" s="355"/>
      <c r="LMB10" s="355"/>
      <c r="LMC10" s="355"/>
      <c r="LMD10" s="355"/>
      <c r="LME10" s="355"/>
      <c r="LMF10" s="355"/>
      <c r="LMG10" s="355"/>
      <c r="LMH10" s="355"/>
      <c r="LMI10" s="355"/>
      <c r="LMJ10" s="355"/>
      <c r="LMK10" s="355"/>
      <c r="LML10" s="355"/>
      <c r="LMM10" s="355"/>
      <c r="LMN10" s="355"/>
      <c r="LMO10" s="355"/>
      <c r="LMP10" s="355"/>
      <c r="LMQ10" s="355"/>
      <c r="LMR10" s="355"/>
      <c r="LMS10" s="355"/>
      <c r="LMT10" s="355"/>
      <c r="LMU10" s="355"/>
      <c r="LMV10" s="355"/>
      <c r="LMW10" s="355"/>
      <c r="LMX10" s="355"/>
      <c r="LMY10" s="355"/>
      <c r="LMZ10" s="355"/>
      <c r="LNA10" s="355"/>
      <c r="LNB10" s="355"/>
      <c r="LNC10" s="355"/>
      <c r="LND10" s="355"/>
      <c r="LNE10" s="355"/>
      <c r="LNF10" s="355"/>
      <c r="LNG10" s="355"/>
      <c r="LNH10" s="355"/>
      <c r="LNI10" s="355"/>
      <c r="LNJ10" s="355"/>
      <c r="LNK10" s="355"/>
      <c r="LNL10" s="355"/>
      <c r="LNM10" s="355"/>
      <c r="LNN10" s="355"/>
      <c r="LNO10" s="355"/>
      <c r="LNP10" s="355"/>
      <c r="LNQ10" s="355"/>
      <c r="LNR10" s="355"/>
      <c r="LNS10" s="355"/>
      <c r="LNT10" s="355"/>
      <c r="LNU10" s="355"/>
      <c r="LNV10" s="355"/>
      <c r="LNW10" s="355"/>
      <c r="LNX10" s="355"/>
      <c r="LNY10" s="355"/>
      <c r="LNZ10" s="355"/>
      <c r="LOA10" s="355"/>
      <c r="LOB10" s="355"/>
      <c r="LOC10" s="355"/>
      <c r="LOD10" s="355"/>
      <c r="LOE10" s="355"/>
      <c r="LOF10" s="355"/>
      <c r="LOG10" s="355"/>
      <c r="LOH10" s="355"/>
      <c r="LOI10" s="355"/>
      <c r="LOJ10" s="355"/>
      <c r="LOK10" s="355"/>
      <c r="LOL10" s="355"/>
      <c r="LOM10" s="355"/>
      <c r="LON10" s="355"/>
      <c r="LOO10" s="355"/>
      <c r="LOP10" s="355"/>
      <c r="LOQ10" s="355"/>
      <c r="LOR10" s="355"/>
      <c r="LOS10" s="355"/>
      <c r="LOT10" s="355"/>
      <c r="LOU10" s="355"/>
      <c r="LOV10" s="355"/>
      <c r="LOW10" s="355"/>
      <c r="LOX10" s="355"/>
      <c r="LOY10" s="355"/>
      <c r="LOZ10" s="355"/>
      <c r="LPA10" s="355"/>
      <c r="LPB10" s="355"/>
      <c r="LPC10" s="355"/>
      <c r="LPD10" s="355"/>
      <c r="LPE10" s="355"/>
      <c r="LPF10" s="355"/>
      <c r="LPG10" s="355"/>
      <c r="LPH10" s="355"/>
      <c r="LPI10" s="355"/>
      <c r="LPJ10" s="355"/>
      <c r="LPK10" s="355"/>
      <c r="LPL10" s="355"/>
      <c r="LPM10" s="355"/>
      <c r="LPN10" s="355"/>
      <c r="LPO10" s="355"/>
      <c r="LPP10" s="355"/>
      <c r="LPQ10" s="355"/>
      <c r="LPR10" s="355"/>
      <c r="LPS10" s="355"/>
      <c r="LPT10" s="355"/>
      <c r="LPU10" s="355"/>
      <c r="LPV10" s="355"/>
      <c r="LPW10" s="355"/>
      <c r="LPX10" s="355"/>
      <c r="LPY10" s="355"/>
      <c r="LPZ10" s="355"/>
      <c r="LQA10" s="355"/>
      <c r="LQB10" s="355"/>
      <c r="LQC10" s="355"/>
      <c r="LQD10" s="355"/>
      <c r="LQE10" s="355"/>
      <c r="LQF10" s="355"/>
      <c r="LQG10" s="355"/>
      <c r="LQH10" s="355"/>
      <c r="LQI10" s="355"/>
      <c r="LQJ10" s="355"/>
      <c r="LQK10" s="355"/>
      <c r="LQL10" s="355"/>
      <c r="LQM10" s="355"/>
      <c r="LQN10" s="355"/>
      <c r="LQO10" s="355"/>
      <c r="LQP10" s="355"/>
      <c r="LQQ10" s="355"/>
      <c r="LQR10" s="355"/>
      <c r="LQS10" s="355"/>
      <c r="LQT10" s="355"/>
      <c r="LQU10" s="355"/>
      <c r="LQV10" s="355"/>
      <c r="LQW10" s="355"/>
      <c r="LQX10" s="355"/>
      <c r="LQY10" s="355"/>
      <c r="LQZ10" s="355"/>
      <c r="LRA10" s="355"/>
      <c r="LRB10" s="355"/>
      <c r="LRC10" s="355"/>
      <c r="LRD10" s="355"/>
      <c r="LRE10" s="355"/>
      <c r="LRF10" s="355"/>
      <c r="LRG10" s="355"/>
      <c r="LRH10" s="355"/>
      <c r="LRI10" s="355"/>
      <c r="LRJ10" s="355"/>
      <c r="LRK10" s="355"/>
      <c r="LRL10" s="355"/>
      <c r="LRM10" s="355"/>
      <c r="LRN10" s="355"/>
      <c r="LRO10" s="355"/>
      <c r="LRP10" s="355"/>
      <c r="LRQ10" s="355"/>
      <c r="LRR10" s="355"/>
      <c r="LRS10" s="355"/>
      <c r="LRT10" s="355"/>
      <c r="LRU10" s="355"/>
      <c r="LRV10" s="355"/>
      <c r="LRW10" s="355"/>
      <c r="LRX10" s="355"/>
      <c r="LRY10" s="355"/>
      <c r="LRZ10" s="355"/>
      <c r="LSA10" s="355"/>
      <c r="LSB10" s="355"/>
      <c r="LSC10" s="355"/>
      <c r="LSD10" s="355"/>
      <c r="LSE10" s="355"/>
      <c r="LSF10" s="355"/>
      <c r="LSG10" s="355"/>
      <c r="LSH10" s="355"/>
      <c r="LSI10" s="355"/>
      <c r="LSJ10" s="355"/>
      <c r="LSK10" s="355"/>
      <c r="LSL10" s="355"/>
      <c r="LSM10" s="355"/>
      <c r="LSN10" s="355"/>
      <c r="LSO10" s="355"/>
      <c r="LSP10" s="355"/>
      <c r="LSQ10" s="355"/>
      <c r="LSR10" s="355"/>
      <c r="LSS10" s="355"/>
      <c r="LST10" s="355"/>
      <c r="LSU10" s="355"/>
      <c r="LSV10" s="355"/>
      <c r="LSW10" s="355"/>
      <c r="LSX10" s="355"/>
      <c r="LSY10" s="355"/>
      <c r="LSZ10" s="355"/>
      <c r="LTA10" s="355"/>
      <c r="LTB10" s="355"/>
      <c r="LTC10" s="355"/>
      <c r="LTD10" s="355"/>
      <c r="LTE10" s="355"/>
      <c r="LTF10" s="355"/>
      <c r="LTG10" s="355"/>
      <c r="LTH10" s="355"/>
      <c r="LTI10" s="355"/>
      <c r="LTJ10" s="355"/>
      <c r="LTK10" s="355"/>
      <c r="LTL10" s="355"/>
      <c r="LTM10" s="355"/>
      <c r="LTN10" s="355"/>
      <c r="LTO10" s="355"/>
      <c r="LTP10" s="355"/>
      <c r="LTQ10" s="355"/>
      <c r="LTR10" s="355"/>
      <c r="LTS10" s="355"/>
      <c r="LTT10" s="355"/>
      <c r="LTU10" s="355"/>
      <c r="LTV10" s="355"/>
      <c r="LTW10" s="355"/>
      <c r="LTX10" s="355"/>
      <c r="LTY10" s="355"/>
      <c r="LTZ10" s="355"/>
      <c r="LUA10" s="355"/>
      <c r="LUB10" s="355"/>
      <c r="LUC10" s="355"/>
      <c r="LUD10" s="355"/>
      <c r="LUE10" s="355"/>
      <c r="LUF10" s="355"/>
      <c r="LUG10" s="355"/>
      <c r="LUH10" s="355"/>
      <c r="LUI10" s="355"/>
      <c r="LUJ10" s="355"/>
      <c r="LUK10" s="355"/>
      <c r="LUL10" s="355"/>
      <c r="LUM10" s="355"/>
      <c r="LUN10" s="355"/>
      <c r="LUO10" s="355"/>
      <c r="LUP10" s="355"/>
      <c r="LUQ10" s="355"/>
      <c r="LUR10" s="355"/>
      <c r="LUS10" s="355"/>
      <c r="LUT10" s="355"/>
      <c r="LUU10" s="355"/>
      <c r="LUV10" s="355"/>
      <c r="LUW10" s="355"/>
      <c r="LUX10" s="355"/>
      <c r="LUY10" s="355"/>
      <c r="LUZ10" s="355"/>
      <c r="LVA10" s="355"/>
      <c r="LVB10" s="355"/>
      <c r="LVC10" s="355"/>
      <c r="LVD10" s="355"/>
      <c r="LVE10" s="355"/>
      <c r="LVF10" s="355"/>
      <c r="LVG10" s="355"/>
      <c r="LVH10" s="355"/>
      <c r="LVI10" s="355"/>
      <c r="LVJ10" s="355"/>
      <c r="LVK10" s="355"/>
      <c r="LVL10" s="355"/>
      <c r="LVM10" s="355"/>
      <c r="LVN10" s="355"/>
      <c r="LVO10" s="355"/>
      <c r="LVP10" s="355"/>
      <c r="LVQ10" s="355"/>
      <c r="LVR10" s="355"/>
      <c r="LVS10" s="355"/>
      <c r="LVT10" s="355"/>
      <c r="LVU10" s="355"/>
      <c r="LVV10" s="355"/>
      <c r="LVW10" s="355"/>
      <c r="LVX10" s="355"/>
      <c r="LVY10" s="355"/>
      <c r="LVZ10" s="355"/>
      <c r="LWA10" s="355"/>
      <c r="LWB10" s="355"/>
      <c r="LWC10" s="355"/>
      <c r="LWD10" s="355"/>
      <c r="LWE10" s="355"/>
      <c r="LWF10" s="355"/>
      <c r="LWG10" s="355"/>
      <c r="LWH10" s="355"/>
      <c r="LWI10" s="355"/>
      <c r="LWJ10" s="355"/>
      <c r="LWK10" s="355"/>
      <c r="LWL10" s="355"/>
      <c r="LWM10" s="355"/>
      <c r="LWN10" s="355"/>
      <c r="LWO10" s="355"/>
      <c r="LWP10" s="355"/>
      <c r="LWQ10" s="355"/>
      <c r="LWR10" s="355"/>
      <c r="LWS10" s="355"/>
      <c r="LWT10" s="355"/>
      <c r="LWU10" s="355"/>
      <c r="LWV10" s="355"/>
      <c r="LWW10" s="355"/>
      <c r="LWX10" s="355"/>
      <c r="LWY10" s="355"/>
      <c r="LWZ10" s="355"/>
      <c r="LXA10" s="355"/>
      <c r="LXB10" s="355"/>
      <c r="LXC10" s="355"/>
      <c r="LXD10" s="355"/>
      <c r="LXE10" s="355"/>
      <c r="LXF10" s="355"/>
      <c r="LXG10" s="355"/>
      <c r="LXH10" s="355"/>
      <c r="LXI10" s="355"/>
      <c r="LXJ10" s="355"/>
      <c r="LXK10" s="355"/>
      <c r="LXL10" s="355"/>
      <c r="LXM10" s="355"/>
      <c r="LXN10" s="355"/>
      <c r="LXO10" s="355"/>
      <c r="LXP10" s="355"/>
      <c r="LXQ10" s="355"/>
      <c r="LXR10" s="355"/>
      <c r="LXS10" s="355"/>
      <c r="LXT10" s="355"/>
      <c r="LXU10" s="355"/>
      <c r="LXV10" s="355"/>
      <c r="LXW10" s="355"/>
      <c r="LXX10" s="355"/>
      <c r="LXY10" s="355"/>
      <c r="LXZ10" s="355"/>
      <c r="LYA10" s="355"/>
      <c r="LYB10" s="355"/>
      <c r="LYC10" s="355"/>
      <c r="LYD10" s="355"/>
      <c r="LYE10" s="355"/>
      <c r="LYF10" s="355"/>
      <c r="LYG10" s="355"/>
      <c r="LYH10" s="355"/>
      <c r="LYI10" s="355"/>
      <c r="LYJ10" s="355"/>
      <c r="LYK10" s="355"/>
      <c r="LYL10" s="355"/>
      <c r="LYM10" s="355"/>
      <c r="LYN10" s="355"/>
      <c r="LYO10" s="355"/>
      <c r="LYP10" s="355"/>
      <c r="LYQ10" s="355"/>
      <c r="LYR10" s="355"/>
      <c r="LYS10" s="355"/>
      <c r="LYT10" s="355"/>
      <c r="LYU10" s="355"/>
      <c r="LYV10" s="355"/>
      <c r="LYW10" s="355"/>
      <c r="LYX10" s="355"/>
      <c r="LYY10" s="355"/>
      <c r="LYZ10" s="355"/>
      <c r="LZA10" s="355"/>
      <c r="LZB10" s="355"/>
      <c r="LZC10" s="355"/>
      <c r="LZD10" s="355"/>
      <c r="LZE10" s="355"/>
      <c r="LZF10" s="355"/>
      <c r="LZG10" s="355"/>
      <c r="LZH10" s="355"/>
      <c r="LZI10" s="355"/>
      <c r="LZJ10" s="355"/>
      <c r="LZK10" s="355"/>
      <c r="LZL10" s="355"/>
      <c r="LZM10" s="355"/>
      <c r="LZN10" s="355"/>
      <c r="LZO10" s="355"/>
      <c r="LZP10" s="355"/>
      <c r="LZQ10" s="355"/>
      <c r="LZR10" s="355"/>
      <c r="LZS10" s="355"/>
      <c r="LZT10" s="355"/>
      <c r="LZU10" s="355"/>
      <c r="LZV10" s="355"/>
      <c r="LZW10" s="355"/>
      <c r="LZX10" s="355"/>
      <c r="LZY10" s="355"/>
      <c r="LZZ10" s="355"/>
      <c r="MAA10" s="355"/>
      <c r="MAB10" s="355"/>
      <c r="MAC10" s="355"/>
      <c r="MAD10" s="355"/>
      <c r="MAE10" s="355"/>
      <c r="MAF10" s="355"/>
      <c r="MAG10" s="355"/>
      <c r="MAH10" s="355"/>
      <c r="MAI10" s="355"/>
      <c r="MAJ10" s="355"/>
      <c r="MAK10" s="355"/>
      <c r="MAL10" s="355"/>
      <c r="MAM10" s="355"/>
      <c r="MAN10" s="355"/>
      <c r="MAO10" s="355"/>
      <c r="MAP10" s="355"/>
      <c r="MAQ10" s="355"/>
      <c r="MAR10" s="355"/>
      <c r="MAS10" s="355"/>
      <c r="MAT10" s="355"/>
      <c r="MAU10" s="355"/>
      <c r="MAV10" s="355"/>
      <c r="MAW10" s="355"/>
      <c r="MAX10" s="355"/>
      <c r="MAY10" s="355"/>
      <c r="MAZ10" s="355"/>
      <c r="MBA10" s="355"/>
      <c r="MBB10" s="355"/>
      <c r="MBC10" s="355"/>
      <c r="MBD10" s="355"/>
      <c r="MBE10" s="355"/>
      <c r="MBF10" s="355"/>
      <c r="MBG10" s="355"/>
      <c r="MBH10" s="355"/>
      <c r="MBI10" s="355"/>
      <c r="MBJ10" s="355"/>
      <c r="MBK10" s="355"/>
      <c r="MBL10" s="355"/>
      <c r="MBM10" s="355"/>
      <c r="MBN10" s="355"/>
      <c r="MBO10" s="355"/>
      <c r="MBP10" s="355"/>
      <c r="MBQ10" s="355"/>
      <c r="MBR10" s="355"/>
      <c r="MBS10" s="355"/>
      <c r="MBT10" s="355"/>
      <c r="MBU10" s="355"/>
      <c r="MBV10" s="355"/>
      <c r="MBW10" s="355"/>
      <c r="MBX10" s="355"/>
      <c r="MBY10" s="355"/>
      <c r="MBZ10" s="355"/>
      <c r="MCA10" s="355"/>
      <c r="MCB10" s="355"/>
      <c r="MCC10" s="355"/>
      <c r="MCD10" s="355"/>
      <c r="MCE10" s="355"/>
      <c r="MCF10" s="355"/>
      <c r="MCG10" s="355"/>
      <c r="MCH10" s="355"/>
      <c r="MCI10" s="355"/>
      <c r="MCJ10" s="355"/>
      <c r="MCK10" s="355"/>
      <c r="MCL10" s="355"/>
      <c r="MCM10" s="355"/>
      <c r="MCN10" s="355"/>
      <c r="MCO10" s="355"/>
      <c r="MCP10" s="355"/>
      <c r="MCQ10" s="355"/>
      <c r="MCR10" s="355"/>
      <c r="MCS10" s="355"/>
      <c r="MCT10" s="355"/>
      <c r="MCU10" s="355"/>
      <c r="MCV10" s="355"/>
      <c r="MCW10" s="355"/>
      <c r="MCX10" s="355"/>
      <c r="MCY10" s="355"/>
      <c r="MCZ10" s="355"/>
      <c r="MDA10" s="355"/>
      <c r="MDB10" s="355"/>
      <c r="MDC10" s="355"/>
      <c r="MDD10" s="355"/>
      <c r="MDE10" s="355"/>
      <c r="MDF10" s="355"/>
      <c r="MDG10" s="355"/>
      <c r="MDH10" s="355"/>
      <c r="MDI10" s="355"/>
      <c r="MDJ10" s="355"/>
      <c r="MDK10" s="355"/>
      <c r="MDL10" s="355"/>
      <c r="MDM10" s="355"/>
      <c r="MDN10" s="355"/>
      <c r="MDO10" s="355"/>
      <c r="MDP10" s="355"/>
      <c r="MDQ10" s="355"/>
      <c r="MDR10" s="355"/>
      <c r="MDS10" s="355"/>
      <c r="MDT10" s="355"/>
      <c r="MDU10" s="355"/>
      <c r="MDV10" s="355"/>
      <c r="MDW10" s="355"/>
      <c r="MDX10" s="355"/>
      <c r="MDY10" s="355"/>
      <c r="MDZ10" s="355"/>
      <c r="MEA10" s="355"/>
      <c r="MEB10" s="355"/>
      <c r="MEC10" s="355"/>
      <c r="MED10" s="355"/>
      <c r="MEE10" s="355"/>
      <c r="MEF10" s="355"/>
      <c r="MEG10" s="355"/>
      <c r="MEH10" s="355"/>
      <c r="MEI10" s="355"/>
      <c r="MEJ10" s="355"/>
      <c r="MEK10" s="355"/>
      <c r="MEL10" s="355"/>
      <c r="MEM10" s="355"/>
      <c r="MEN10" s="355"/>
      <c r="MEO10" s="355"/>
      <c r="MEP10" s="355"/>
      <c r="MEQ10" s="355"/>
      <c r="MER10" s="355"/>
      <c r="MES10" s="355"/>
      <c r="MET10" s="355"/>
      <c r="MEU10" s="355"/>
      <c r="MEV10" s="355"/>
      <c r="MEW10" s="355"/>
      <c r="MEX10" s="355"/>
      <c r="MEY10" s="355"/>
      <c r="MEZ10" s="355"/>
      <c r="MFA10" s="355"/>
      <c r="MFB10" s="355"/>
      <c r="MFC10" s="355"/>
      <c r="MFD10" s="355"/>
      <c r="MFE10" s="355"/>
      <c r="MFF10" s="355"/>
      <c r="MFG10" s="355"/>
      <c r="MFH10" s="355"/>
      <c r="MFI10" s="355"/>
      <c r="MFJ10" s="355"/>
      <c r="MFK10" s="355"/>
      <c r="MFL10" s="355"/>
      <c r="MFM10" s="355"/>
      <c r="MFN10" s="355"/>
      <c r="MFO10" s="355"/>
      <c r="MFP10" s="355"/>
      <c r="MFQ10" s="355"/>
      <c r="MFR10" s="355"/>
      <c r="MFS10" s="355"/>
      <c r="MFT10" s="355"/>
      <c r="MFU10" s="355"/>
      <c r="MFV10" s="355"/>
      <c r="MFW10" s="355"/>
      <c r="MFX10" s="355"/>
      <c r="MFY10" s="355"/>
      <c r="MFZ10" s="355"/>
      <c r="MGA10" s="355"/>
      <c r="MGB10" s="355"/>
      <c r="MGC10" s="355"/>
      <c r="MGD10" s="355"/>
      <c r="MGE10" s="355"/>
      <c r="MGF10" s="355"/>
      <c r="MGG10" s="355"/>
      <c r="MGH10" s="355"/>
      <c r="MGI10" s="355"/>
      <c r="MGJ10" s="355"/>
      <c r="MGK10" s="355"/>
      <c r="MGL10" s="355"/>
      <c r="MGM10" s="355"/>
      <c r="MGN10" s="355"/>
      <c r="MGO10" s="355"/>
      <c r="MGP10" s="355"/>
      <c r="MGQ10" s="355"/>
      <c r="MGR10" s="355"/>
      <c r="MGS10" s="355"/>
      <c r="MGT10" s="355"/>
      <c r="MGU10" s="355"/>
      <c r="MGV10" s="355"/>
      <c r="MGW10" s="355"/>
      <c r="MGX10" s="355"/>
      <c r="MGY10" s="355"/>
      <c r="MGZ10" s="355"/>
      <c r="MHA10" s="355"/>
      <c r="MHB10" s="355"/>
      <c r="MHC10" s="355"/>
      <c r="MHD10" s="355"/>
      <c r="MHE10" s="355"/>
      <c r="MHF10" s="355"/>
      <c r="MHG10" s="355"/>
      <c r="MHH10" s="355"/>
      <c r="MHI10" s="355"/>
      <c r="MHJ10" s="355"/>
      <c r="MHK10" s="355"/>
      <c r="MHL10" s="355"/>
      <c r="MHM10" s="355"/>
      <c r="MHN10" s="355"/>
      <c r="MHO10" s="355"/>
      <c r="MHP10" s="355"/>
      <c r="MHQ10" s="355"/>
      <c r="MHR10" s="355"/>
      <c r="MHS10" s="355"/>
      <c r="MHT10" s="355"/>
      <c r="MHU10" s="355"/>
      <c r="MHV10" s="355"/>
      <c r="MHW10" s="355"/>
      <c r="MHX10" s="355"/>
      <c r="MHY10" s="355"/>
      <c r="MHZ10" s="355"/>
      <c r="MIA10" s="355"/>
      <c r="MIB10" s="355"/>
      <c r="MIC10" s="355"/>
      <c r="MID10" s="355"/>
      <c r="MIE10" s="355"/>
      <c r="MIF10" s="355"/>
      <c r="MIG10" s="355"/>
      <c r="MIH10" s="355"/>
      <c r="MII10" s="355"/>
      <c r="MIJ10" s="355"/>
      <c r="MIK10" s="355"/>
      <c r="MIL10" s="355"/>
      <c r="MIM10" s="355"/>
      <c r="MIN10" s="355"/>
      <c r="MIO10" s="355"/>
      <c r="MIP10" s="355"/>
      <c r="MIQ10" s="355"/>
      <c r="MIR10" s="355"/>
      <c r="MIS10" s="355"/>
      <c r="MIT10" s="355"/>
      <c r="MIU10" s="355"/>
      <c r="MIV10" s="355"/>
      <c r="MIW10" s="355"/>
      <c r="MIX10" s="355"/>
      <c r="MIY10" s="355"/>
      <c r="MIZ10" s="355"/>
      <c r="MJA10" s="355"/>
      <c r="MJB10" s="355"/>
      <c r="MJC10" s="355"/>
      <c r="MJD10" s="355"/>
      <c r="MJE10" s="355"/>
      <c r="MJF10" s="355"/>
      <c r="MJG10" s="355"/>
      <c r="MJH10" s="355"/>
      <c r="MJI10" s="355"/>
      <c r="MJJ10" s="355"/>
      <c r="MJK10" s="355"/>
      <c r="MJL10" s="355"/>
      <c r="MJM10" s="355"/>
      <c r="MJN10" s="355"/>
      <c r="MJO10" s="355"/>
      <c r="MJP10" s="355"/>
      <c r="MJQ10" s="355"/>
      <c r="MJR10" s="355"/>
      <c r="MJS10" s="355"/>
      <c r="MJT10" s="355"/>
      <c r="MJU10" s="355"/>
      <c r="MJV10" s="355"/>
      <c r="MJW10" s="355"/>
      <c r="MJX10" s="355"/>
      <c r="MJY10" s="355"/>
      <c r="MJZ10" s="355"/>
      <c r="MKA10" s="355"/>
      <c r="MKB10" s="355"/>
      <c r="MKC10" s="355"/>
      <c r="MKD10" s="355"/>
      <c r="MKE10" s="355"/>
      <c r="MKF10" s="355"/>
      <c r="MKG10" s="355"/>
      <c r="MKH10" s="355"/>
      <c r="MKI10" s="355"/>
      <c r="MKJ10" s="355"/>
      <c r="MKK10" s="355"/>
      <c r="MKL10" s="355"/>
      <c r="MKM10" s="355"/>
      <c r="MKN10" s="355"/>
      <c r="MKO10" s="355"/>
      <c r="MKP10" s="355"/>
      <c r="MKQ10" s="355"/>
      <c r="MKR10" s="355"/>
      <c r="MKS10" s="355"/>
      <c r="MKT10" s="355"/>
      <c r="MKU10" s="355"/>
      <c r="MKV10" s="355"/>
      <c r="MKW10" s="355"/>
      <c r="MKX10" s="355"/>
      <c r="MKY10" s="355"/>
      <c r="MKZ10" s="355"/>
      <c r="MLA10" s="355"/>
      <c r="MLB10" s="355"/>
      <c r="MLC10" s="355"/>
      <c r="MLD10" s="355"/>
      <c r="MLE10" s="355"/>
      <c r="MLF10" s="355"/>
      <c r="MLG10" s="355"/>
      <c r="MLH10" s="355"/>
      <c r="MLI10" s="355"/>
      <c r="MLJ10" s="355"/>
      <c r="MLK10" s="355"/>
      <c r="MLL10" s="355"/>
      <c r="MLM10" s="355"/>
      <c r="MLN10" s="355"/>
      <c r="MLO10" s="355"/>
      <c r="MLP10" s="355"/>
      <c r="MLQ10" s="355"/>
      <c r="MLR10" s="355"/>
      <c r="MLS10" s="355"/>
      <c r="MLT10" s="355"/>
      <c r="MLU10" s="355"/>
      <c r="MLV10" s="355"/>
      <c r="MLW10" s="355"/>
      <c r="MLX10" s="355"/>
      <c r="MLY10" s="355"/>
      <c r="MLZ10" s="355"/>
      <c r="MMA10" s="355"/>
      <c r="MMB10" s="355"/>
      <c r="MMC10" s="355"/>
      <c r="MMD10" s="355"/>
      <c r="MME10" s="355"/>
      <c r="MMF10" s="355"/>
      <c r="MMG10" s="355"/>
      <c r="MMH10" s="355"/>
      <c r="MMI10" s="355"/>
      <c r="MMJ10" s="355"/>
      <c r="MMK10" s="355"/>
      <c r="MML10" s="355"/>
      <c r="MMM10" s="355"/>
      <c r="MMN10" s="355"/>
      <c r="MMO10" s="355"/>
      <c r="MMP10" s="355"/>
      <c r="MMQ10" s="355"/>
      <c r="MMR10" s="355"/>
      <c r="MMS10" s="355"/>
      <c r="MMT10" s="355"/>
      <c r="MMU10" s="355"/>
      <c r="MMV10" s="355"/>
      <c r="MMW10" s="355"/>
      <c r="MMX10" s="355"/>
      <c r="MMY10" s="355"/>
      <c r="MMZ10" s="355"/>
      <c r="MNA10" s="355"/>
      <c r="MNB10" s="355"/>
      <c r="MNC10" s="355"/>
      <c r="MND10" s="355"/>
      <c r="MNE10" s="355"/>
      <c r="MNF10" s="355"/>
      <c r="MNG10" s="355"/>
      <c r="MNH10" s="355"/>
      <c r="MNI10" s="355"/>
      <c r="MNJ10" s="355"/>
      <c r="MNK10" s="355"/>
      <c r="MNL10" s="355"/>
      <c r="MNM10" s="355"/>
      <c r="MNN10" s="355"/>
      <c r="MNO10" s="355"/>
      <c r="MNP10" s="355"/>
      <c r="MNQ10" s="355"/>
      <c r="MNR10" s="355"/>
      <c r="MNS10" s="355"/>
      <c r="MNT10" s="355"/>
      <c r="MNU10" s="355"/>
      <c r="MNV10" s="355"/>
      <c r="MNW10" s="355"/>
      <c r="MNX10" s="355"/>
      <c r="MNY10" s="355"/>
      <c r="MNZ10" s="355"/>
      <c r="MOA10" s="355"/>
      <c r="MOB10" s="355"/>
      <c r="MOC10" s="355"/>
      <c r="MOD10" s="355"/>
      <c r="MOE10" s="355"/>
      <c r="MOF10" s="355"/>
      <c r="MOG10" s="355"/>
      <c r="MOH10" s="355"/>
      <c r="MOI10" s="355"/>
      <c r="MOJ10" s="355"/>
      <c r="MOK10" s="355"/>
      <c r="MOL10" s="355"/>
      <c r="MOM10" s="355"/>
      <c r="MON10" s="355"/>
      <c r="MOO10" s="355"/>
      <c r="MOP10" s="355"/>
      <c r="MOQ10" s="355"/>
      <c r="MOR10" s="355"/>
      <c r="MOS10" s="355"/>
      <c r="MOT10" s="355"/>
      <c r="MOU10" s="355"/>
      <c r="MOV10" s="355"/>
      <c r="MOW10" s="355"/>
      <c r="MOX10" s="355"/>
      <c r="MOY10" s="355"/>
      <c r="MOZ10" s="355"/>
      <c r="MPA10" s="355"/>
      <c r="MPB10" s="355"/>
      <c r="MPC10" s="355"/>
      <c r="MPD10" s="355"/>
      <c r="MPE10" s="355"/>
      <c r="MPF10" s="355"/>
      <c r="MPG10" s="355"/>
      <c r="MPH10" s="355"/>
      <c r="MPI10" s="355"/>
      <c r="MPJ10" s="355"/>
      <c r="MPK10" s="355"/>
      <c r="MPL10" s="355"/>
      <c r="MPM10" s="355"/>
      <c r="MPN10" s="355"/>
      <c r="MPO10" s="355"/>
      <c r="MPP10" s="355"/>
      <c r="MPQ10" s="355"/>
      <c r="MPR10" s="355"/>
      <c r="MPS10" s="355"/>
      <c r="MPT10" s="355"/>
      <c r="MPU10" s="355"/>
      <c r="MPV10" s="355"/>
      <c r="MPW10" s="355"/>
      <c r="MPX10" s="355"/>
      <c r="MPY10" s="355"/>
      <c r="MPZ10" s="355"/>
      <c r="MQA10" s="355"/>
      <c r="MQB10" s="355"/>
      <c r="MQC10" s="355"/>
      <c r="MQD10" s="355"/>
      <c r="MQE10" s="355"/>
      <c r="MQF10" s="355"/>
      <c r="MQG10" s="355"/>
      <c r="MQH10" s="355"/>
      <c r="MQI10" s="355"/>
      <c r="MQJ10" s="355"/>
      <c r="MQK10" s="355"/>
      <c r="MQL10" s="355"/>
      <c r="MQM10" s="355"/>
      <c r="MQN10" s="355"/>
      <c r="MQO10" s="355"/>
      <c r="MQP10" s="355"/>
      <c r="MQQ10" s="355"/>
      <c r="MQR10" s="355"/>
      <c r="MQS10" s="355"/>
      <c r="MQT10" s="355"/>
      <c r="MQU10" s="355"/>
      <c r="MQV10" s="355"/>
      <c r="MQW10" s="355"/>
      <c r="MQX10" s="355"/>
      <c r="MQY10" s="355"/>
      <c r="MQZ10" s="355"/>
      <c r="MRA10" s="355"/>
      <c r="MRB10" s="355"/>
      <c r="MRC10" s="355"/>
      <c r="MRD10" s="355"/>
      <c r="MRE10" s="355"/>
      <c r="MRF10" s="355"/>
      <c r="MRG10" s="355"/>
      <c r="MRH10" s="355"/>
      <c r="MRI10" s="355"/>
      <c r="MRJ10" s="355"/>
      <c r="MRK10" s="355"/>
      <c r="MRL10" s="355"/>
      <c r="MRM10" s="355"/>
      <c r="MRN10" s="355"/>
      <c r="MRO10" s="355"/>
      <c r="MRP10" s="355"/>
      <c r="MRQ10" s="355"/>
      <c r="MRR10" s="355"/>
      <c r="MRS10" s="355"/>
      <c r="MRT10" s="355"/>
      <c r="MRU10" s="355"/>
      <c r="MRV10" s="355"/>
      <c r="MRW10" s="355"/>
      <c r="MRX10" s="355"/>
      <c r="MRY10" s="355"/>
      <c r="MRZ10" s="355"/>
      <c r="MSA10" s="355"/>
      <c r="MSB10" s="355"/>
      <c r="MSC10" s="355"/>
      <c r="MSD10" s="355"/>
      <c r="MSE10" s="355"/>
      <c r="MSF10" s="355"/>
      <c r="MSG10" s="355"/>
      <c r="MSH10" s="355"/>
      <c r="MSI10" s="355"/>
      <c r="MSJ10" s="355"/>
      <c r="MSK10" s="355"/>
      <c r="MSL10" s="355"/>
      <c r="MSM10" s="355"/>
      <c r="MSN10" s="355"/>
      <c r="MSO10" s="355"/>
      <c r="MSP10" s="355"/>
      <c r="MSQ10" s="355"/>
      <c r="MSR10" s="355"/>
      <c r="MSS10" s="355"/>
      <c r="MST10" s="355"/>
      <c r="MSU10" s="355"/>
      <c r="MSV10" s="355"/>
      <c r="MSW10" s="355"/>
      <c r="MSX10" s="355"/>
      <c r="MSY10" s="355"/>
      <c r="MSZ10" s="355"/>
      <c r="MTA10" s="355"/>
      <c r="MTB10" s="355"/>
      <c r="MTC10" s="355"/>
      <c r="MTD10" s="355"/>
      <c r="MTE10" s="355"/>
      <c r="MTF10" s="355"/>
      <c r="MTG10" s="355"/>
      <c r="MTH10" s="355"/>
      <c r="MTI10" s="355"/>
      <c r="MTJ10" s="355"/>
      <c r="MTK10" s="355"/>
      <c r="MTL10" s="355"/>
      <c r="MTM10" s="355"/>
      <c r="MTN10" s="355"/>
      <c r="MTO10" s="355"/>
      <c r="MTP10" s="355"/>
      <c r="MTQ10" s="355"/>
      <c r="MTR10" s="355"/>
      <c r="MTS10" s="355"/>
      <c r="MTT10" s="355"/>
      <c r="MTU10" s="355"/>
      <c r="MTV10" s="355"/>
      <c r="MTW10" s="355"/>
      <c r="MTX10" s="355"/>
      <c r="MTY10" s="355"/>
      <c r="MTZ10" s="355"/>
      <c r="MUA10" s="355"/>
      <c r="MUB10" s="355"/>
      <c r="MUC10" s="355"/>
      <c r="MUD10" s="355"/>
      <c r="MUE10" s="355"/>
      <c r="MUF10" s="355"/>
      <c r="MUG10" s="355"/>
      <c r="MUH10" s="355"/>
      <c r="MUI10" s="355"/>
      <c r="MUJ10" s="355"/>
      <c r="MUK10" s="355"/>
      <c r="MUL10" s="355"/>
      <c r="MUM10" s="355"/>
      <c r="MUN10" s="355"/>
      <c r="MUO10" s="355"/>
      <c r="MUP10" s="355"/>
      <c r="MUQ10" s="355"/>
      <c r="MUR10" s="355"/>
      <c r="MUS10" s="355"/>
      <c r="MUT10" s="355"/>
      <c r="MUU10" s="355"/>
      <c r="MUV10" s="355"/>
      <c r="MUW10" s="355"/>
      <c r="MUX10" s="355"/>
      <c r="MUY10" s="355"/>
      <c r="MUZ10" s="355"/>
      <c r="MVA10" s="355"/>
      <c r="MVB10" s="355"/>
      <c r="MVC10" s="355"/>
      <c r="MVD10" s="355"/>
      <c r="MVE10" s="355"/>
      <c r="MVF10" s="355"/>
      <c r="MVG10" s="355"/>
      <c r="MVH10" s="355"/>
      <c r="MVI10" s="355"/>
      <c r="MVJ10" s="355"/>
      <c r="MVK10" s="355"/>
      <c r="MVL10" s="355"/>
      <c r="MVM10" s="355"/>
      <c r="MVN10" s="355"/>
      <c r="MVO10" s="355"/>
      <c r="MVP10" s="355"/>
      <c r="MVQ10" s="355"/>
      <c r="MVR10" s="355"/>
      <c r="MVS10" s="355"/>
      <c r="MVT10" s="355"/>
      <c r="MVU10" s="355"/>
      <c r="MVV10" s="355"/>
      <c r="MVW10" s="355"/>
      <c r="MVX10" s="355"/>
      <c r="MVY10" s="355"/>
      <c r="MVZ10" s="355"/>
      <c r="MWA10" s="355"/>
      <c r="MWB10" s="355"/>
      <c r="MWC10" s="355"/>
      <c r="MWD10" s="355"/>
      <c r="MWE10" s="355"/>
      <c r="MWF10" s="355"/>
      <c r="MWG10" s="355"/>
      <c r="MWH10" s="355"/>
      <c r="MWI10" s="355"/>
      <c r="MWJ10" s="355"/>
      <c r="MWK10" s="355"/>
      <c r="MWL10" s="355"/>
      <c r="MWM10" s="355"/>
      <c r="MWN10" s="355"/>
      <c r="MWO10" s="355"/>
      <c r="MWP10" s="355"/>
      <c r="MWQ10" s="355"/>
      <c r="MWR10" s="355"/>
      <c r="MWS10" s="355"/>
      <c r="MWT10" s="355"/>
      <c r="MWU10" s="355"/>
      <c r="MWV10" s="355"/>
      <c r="MWW10" s="355"/>
      <c r="MWX10" s="355"/>
      <c r="MWY10" s="355"/>
      <c r="MWZ10" s="355"/>
      <c r="MXA10" s="355"/>
      <c r="MXB10" s="355"/>
      <c r="MXC10" s="355"/>
      <c r="MXD10" s="355"/>
      <c r="MXE10" s="355"/>
      <c r="MXF10" s="355"/>
      <c r="MXG10" s="355"/>
      <c r="MXH10" s="355"/>
      <c r="MXI10" s="355"/>
      <c r="MXJ10" s="355"/>
      <c r="MXK10" s="355"/>
      <c r="MXL10" s="355"/>
      <c r="MXM10" s="355"/>
      <c r="MXN10" s="355"/>
      <c r="MXO10" s="355"/>
      <c r="MXP10" s="355"/>
      <c r="MXQ10" s="355"/>
      <c r="MXR10" s="355"/>
      <c r="MXS10" s="355"/>
      <c r="MXT10" s="355"/>
      <c r="MXU10" s="355"/>
      <c r="MXV10" s="355"/>
      <c r="MXW10" s="355"/>
      <c r="MXX10" s="355"/>
      <c r="MXY10" s="355"/>
      <c r="MXZ10" s="355"/>
      <c r="MYA10" s="355"/>
      <c r="MYB10" s="355"/>
      <c r="MYC10" s="355"/>
      <c r="MYD10" s="355"/>
      <c r="MYE10" s="355"/>
      <c r="MYF10" s="355"/>
      <c r="MYG10" s="355"/>
      <c r="MYH10" s="355"/>
      <c r="MYI10" s="355"/>
      <c r="MYJ10" s="355"/>
      <c r="MYK10" s="355"/>
      <c r="MYL10" s="355"/>
      <c r="MYM10" s="355"/>
      <c r="MYN10" s="355"/>
      <c r="MYO10" s="355"/>
      <c r="MYP10" s="355"/>
      <c r="MYQ10" s="355"/>
      <c r="MYR10" s="355"/>
      <c r="MYS10" s="355"/>
      <c r="MYT10" s="355"/>
      <c r="MYU10" s="355"/>
      <c r="MYV10" s="355"/>
      <c r="MYW10" s="355"/>
      <c r="MYX10" s="355"/>
      <c r="MYY10" s="355"/>
      <c r="MYZ10" s="355"/>
      <c r="MZA10" s="355"/>
      <c r="MZB10" s="355"/>
      <c r="MZC10" s="355"/>
      <c r="MZD10" s="355"/>
      <c r="MZE10" s="355"/>
      <c r="MZF10" s="355"/>
      <c r="MZG10" s="355"/>
      <c r="MZH10" s="355"/>
      <c r="MZI10" s="355"/>
      <c r="MZJ10" s="355"/>
      <c r="MZK10" s="355"/>
      <c r="MZL10" s="355"/>
      <c r="MZM10" s="355"/>
      <c r="MZN10" s="355"/>
      <c r="MZO10" s="355"/>
      <c r="MZP10" s="355"/>
      <c r="MZQ10" s="355"/>
      <c r="MZR10" s="355"/>
      <c r="MZS10" s="355"/>
      <c r="MZT10" s="355"/>
      <c r="MZU10" s="355"/>
      <c r="MZV10" s="355"/>
      <c r="MZW10" s="355"/>
      <c r="MZX10" s="355"/>
      <c r="MZY10" s="355"/>
      <c r="MZZ10" s="355"/>
      <c r="NAA10" s="355"/>
      <c r="NAB10" s="355"/>
      <c r="NAC10" s="355"/>
      <c r="NAD10" s="355"/>
      <c r="NAE10" s="355"/>
      <c r="NAF10" s="355"/>
      <c r="NAG10" s="355"/>
      <c r="NAH10" s="355"/>
      <c r="NAI10" s="355"/>
      <c r="NAJ10" s="355"/>
      <c r="NAK10" s="355"/>
      <c r="NAL10" s="355"/>
      <c r="NAM10" s="355"/>
      <c r="NAN10" s="355"/>
      <c r="NAO10" s="355"/>
      <c r="NAP10" s="355"/>
      <c r="NAQ10" s="355"/>
      <c r="NAR10" s="355"/>
      <c r="NAS10" s="355"/>
      <c r="NAT10" s="355"/>
      <c r="NAU10" s="355"/>
      <c r="NAV10" s="355"/>
      <c r="NAW10" s="355"/>
      <c r="NAX10" s="355"/>
      <c r="NAY10" s="355"/>
      <c r="NAZ10" s="355"/>
      <c r="NBA10" s="355"/>
      <c r="NBB10" s="355"/>
      <c r="NBC10" s="355"/>
      <c r="NBD10" s="355"/>
      <c r="NBE10" s="355"/>
      <c r="NBF10" s="355"/>
      <c r="NBG10" s="355"/>
      <c r="NBH10" s="355"/>
      <c r="NBI10" s="355"/>
      <c r="NBJ10" s="355"/>
      <c r="NBK10" s="355"/>
      <c r="NBL10" s="355"/>
      <c r="NBM10" s="355"/>
      <c r="NBN10" s="355"/>
      <c r="NBO10" s="355"/>
      <c r="NBP10" s="355"/>
      <c r="NBQ10" s="355"/>
      <c r="NBR10" s="355"/>
      <c r="NBS10" s="355"/>
      <c r="NBT10" s="355"/>
      <c r="NBU10" s="355"/>
      <c r="NBV10" s="355"/>
      <c r="NBW10" s="355"/>
      <c r="NBX10" s="355"/>
      <c r="NBY10" s="355"/>
      <c r="NBZ10" s="355"/>
      <c r="NCA10" s="355"/>
      <c r="NCB10" s="355"/>
      <c r="NCC10" s="355"/>
      <c r="NCD10" s="355"/>
      <c r="NCE10" s="355"/>
      <c r="NCF10" s="355"/>
      <c r="NCG10" s="355"/>
      <c r="NCH10" s="355"/>
      <c r="NCI10" s="355"/>
      <c r="NCJ10" s="355"/>
      <c r="NCK10" s="355"/>
      <c r="NCL10" s="355"/>
      <c r="NCM10" s="355"/>
      <c r="NCN10" s="355"/>
      <c r="NCO10" s="355"/>
      <c r="NCP10" s="355"/>
      <c r="NCQ10" s="355"/>
      <c r="NCR10" s="355"/>
      <c r="NCS10" s="355"/>
      <c r="NCT10" s="355"/>
      <c r="NCU10" s="355"/>
      <c r="NCV10" s="355"/>
      <c r="NCW10" s="355"/>
      <c r="NCX10" s="355"/>
      <c r="NCY10" s="355"/>
      <c r="NCZ10" s="355"/>
      <c r="NDA10" s="355"/>
      <c r="NDB10" s="355"/>
      <c r="NDC10" s="355"/>
      <c r="NDD10" s="355"/>
      <c r="NDE10" s="355"/>
      <c r="NDF10" s="355"/>
      <c r="NDG10" s="355"/>
      <c r="NDH10" s="355"/>
      <c r="NDI10" s="355"/>
      <c r="NDJ10" s="355"/>
      <c r="NDK10" s="355"/>
      <c r="NDL10" s="355"/>
      <c r="NDM10" s="355"/>
      <c r="NDN10" s="355"/>
      <c r="NDO10" s="355"/>
      <c r="NDP10" s="355"/>
      <c r="NDQ10" s="355"/>
      <c r="NDR10" s="355"/>
      <c r="NDS10" s="355"/>
      <c r="NDT10" s="355"/>
      <c r="NDU10" s="355"/>
      <c r="NDV10" s="355"/>
      <c r="NDW10" s="355"/>
      <c r="NDX10" s="355"/>
      <c r="NDY10" s="355"/>
      <c r="NDZ10" s="355"/>
      <c r="NEA10" s="355"/>
      <c r="NEB10" s="355"/>
      <c r="NEC10" s="355"/>
      <c r="NED10" s="355"/>
      <c r="NEE10" s="355"/>
      <c r="NEF10" s="355"/>
      <c r="NEG10" s="355"/>
      <c r="NEH10" s="355"/>
      <c r="NEI10" s="355"/>
      <c r="NEJ10" s="355"/>
      <c r="NEK10" s="355"/>
      <c r="NEL10" s="355"/>
      <c r="NEM10" s="355"/>
      <c r="NEN10" s="355"/>
      <c r="NEO10" s="355"/>
      <c r="NEP10" s="355"/>
      <c r="NEQ10" s="355"/>
      <c r="NER10" s="355"/>
      <c r="NES10" s="355"/>
      <c r="NET10" s="355"/>
      <c r="NEU10" s="355"/>
      <c r="NEV10" s="355"/>
      <c r="NEW10" s="355"/>
      <c r="NEX10" s="355"/>
      <c r="NEY10" s="355"/>
      <c r="NEZ10" s="355"/>
      <c r="NFA10" s="355"/>
      <c r="NFB10" s="355"/>
      <c r="NFC10" s="355"/>
      <c r="NFD10" s="355"/>
      <c r="NFE10" s="355"/>
      <c r="NFF10" s="355"/>
      <c r="NFG10" s="355"/>
      <c r="NFH10" s="355"/>
      <c r="NFI10" s="355"/>
      <c r="NFJ10" s="355"/>
      <c r="NFK10" s="355"/>
      <c r="NFL10" s="355"/>
      <c r="NFM10" s="355"/>
      <c r="NFN10" s="355"/>
      <c r="NFO10" s="355"/>
      <c r="NFP10" s="355"/>
      <c r="NFQ10" s="355"/>
      <c r="NFR10" s="355"/>
      <c r="NFS10" s="355"/>
      <c r="NFT10" s="355"/>
      <c r="NFU10" s="355"/>
      <c r="NFV10" s="355"/>
      <c r="NFW10" s="355"/>
      <c r="NFX10" s="355"/>
      <c r="NFY10" s="355"/>
      <c r="NFZ10" s="355"/>
      <c r="NGA10" s="355"/>
      <c r="NGB10" s="355"/>
      <c r="NGC10" s="355"/>
      <c r="NGD10" s="355"/>
      <c r="NGE10" s="355"/>
      <c r="NGF10" s="355"/>
      <c r="NGG10" s="355"/>
      <c r="NGH10" s="355"/>
      <c r="NGI10" s="355"/>
      <c r="NGJ10" s="355"/>
      <c r="NGK10" s="355"/>
      <c r="NGL10" s="355"/>
      <c r="NGM10" s="355"/>
      <c r="NGN10" s="355"/>
      <c r="NGO10" s="355"/>
      <c r="NGP10" s="355"/>
      <c r="NGQ10" s="355"/>
      <c r="NGR10" s="355"/>
      <c r="NGS10" s="355"/>
      <c r="NGT10" s="355"/>
      <c r="NGU10" s="355"/>
      <c r="NGV10" s="355"/>
      <c r="NGW10" s="355"/>
      <c r="NGX10" s="355"/>
      <c r="NGY10" s="355"/>
      <c r="NGZ10" s="355"/>
      <c r="NHA10" s="355"/>
      <c r="NHB10" s="355"/>
      <c r="NHC10" s="355"/>
      <c r="NHD10" s="355"/>
      <c r="NHE10" s="355"/>
      <c r="NHF10" s="355"/>
      <c r="NHG10" s="355"/>
      <c r="NHH10" s="355"/>
      <c r="NHI10" s="355"/>
      <c r="NHJ10" s="355"/>
      <c r="NHK10" s="355"/>
      <c r="NHL10" s="355"/>
      <c r="NHM10" s="355"/>
      <c r="NHN10" s="355"/>
      <c r="NHO10" s="355"/>
      <c r="NHP10" s="355"/>
      <c r="NHQ10" s="355"/>
      <c r="NHR10" s="355"/>
      <c r="NHS10" s="355"/>
      <c r="NHT10" s="355"/>
      <c r="NHU10" s="355"/>
      <c r="NHV10" s="355"/>
      <c r="NHW10" s="355"/>
      <c r="NHX10" s="355"/>
      <c r="NHY10" s="355"/>
      <c r="NHZ10" s="355"/>
      <c r="NIA10" s="355"/>
      <c r="NIB10" s="355"/>
      <c r="NIC10" s="355"/>
      <c r="NID10" s="355"/>
      <c r="NIE10" s="355"/>
      <c r="NIF10" s="355"/>
      <c r="NIG10" s="355"/>
      <c r="NIH10" s="355"/>
      <c r="NII10" s="355"/>
      <c r="NIJ10" s="355"/>
      <c r="NIK10" s="355"/>
      <c r="NIL10" s="355"/>
      <c r="NIM10" s="355"/>
      <c r="NIN10" s="355"/>
      <c r="NIO10" s="355"/>
      <c r="NIP10" s="355"/>
      <c r="NIQ10" s="355"/>
      <c r="NIR10" s="355"/>
      <c r="NIS10" s="355"/>
      <c r="NIT10" s="355"/>
      <c r="NIU10" s="355"/>
      <c r="NIV10" s="355"/>
      <c r="NIW10" s="355"/>
      <c r="NIX10" s="355"/>
      <c r="NIY10" s="355"/>
      <c r="NIZ10" s="355"/>
      <c r="NJA10" s="355"/>
      <c r="NJB10" s="355"/>
      <c r="NJC10" s="355"/>
      <c r="NJD10" s="355"/>
      <c r="NJE10" s="355"/>
      <c r="NJF10" s="355"/>
      <c r="NJG10" s="355"/>
      <c r="NJH10" s="355"/>
      <c r="NJI10" s="355"/>
      <c r="NJJ10" s="355"/>
      <c r="NJK10" s="355"/>
      <c r="NJL10" s="355"/>
      <c r="NJM10" s="355"/>
      <c r="NJN10" s="355"/>
      <c r="NJO10" s="355"/>
      <c r="NJP10" s="355"/>
      <c r="NJQ10" s="355"/>
      <c r="NJR10" s="355"/>
      <c r="NJS10" s="355"/>
      <c r="NJT10" s="355"/>
      <c r="NJU10" s="355"/>
      <c r="NJV10" s="355"/>
      <c r="NJW10" s="355"/>
      <c r="NJX10" s="355"/>
      <c r="NJY10" s="355"/>
      <c r="NJZ10" s="355"/>
      <c r="NKA10" s="355"/>
      <c r="NKB10" s="355"/>
      <c r="NKC10" s="355"/>
      <c r="NKD10" s="355"/>
      <c r="NKE10" s="355"/>
      <c r="NKF10" s="355"/>
      <c r="NKG10" s="355"/>
      <c r="NKH10" s="355"/>
      <c r="NKI10" s="355"/>
      <c r="NKJ10" s="355"/>
      <c r="NKK10" s="355"/>
      <c r="NKL10" s="355"/>
      <c r="NKM10" s="355"/>
      <c r="NKN10" s="355"/>
      <c r="NKO10" s="355"/>
      <c r="NKP10" s="355"/>
      <c r="NKQ10" s="355"/>
      <c r="NKR10" s="355"/>
      <c r="NKS10" s="355"/>
      <c r="NKT10" s="355"/>
      <c r="NKU10" s="355"/>
      <c r="NKV10" s="355"/>
      <c r="NKW10" s="355"/>
      <c r="NKX10" s="355"/>
      <c r="NKY10" s="355"/>
      <c r="NKZ10" s="355"/>
      <c r="NLA10" s="355"/>
      <c r="NLB10" s="355"/>
      <c r="NLC10" s="355"/>
      <c r="NLD10" s="355"/>
      <c r="NLE10" s="355"/>
      <c r="NLF10" s="355"/>
      <c r="NLG10" s="355"/>
      <c r="NLH10" s="355"/>
      <c r="NLI10" s="355"/>
      <c r="NLJ10" s="355"/>
      <c r="NLK10" s="355"/>
      <c r="NLL10" s="355"/>
      <c r="NLM10" s="355"/>
      <c r="NLN10" s="355"/>
      <c r="NLO10" s="355"/>
      <c r="NLP10" s="355"/>
      <c r="NLQ10" s="355"/>
      <c r="NLR10" s="355"/>
      <c r="NLS10" s="355"/>
      <c r="NLT10" s="355"/>
      <c r="NLU10" s="355"/>
      <c r="NLV10" s="355"/>
      <c r="NLW10" s="355"/>
      <c r="NLX10" s="355"/>
      <c r="NLY10" s="355"/>
      <c r="NLZ10" s="355"/>
      <c r="NMA10" s="355"/>
      <c r="NMB10" s="355"/>
      <c r="NMC10" s="355"/>
      <c r="NMD10" s="355"/>
      <c r="NME10" s="355"/>
      <c r="NMF10" s="355"/>
      <c r="NMG10" s="355"/>
      <c r="NMH10" s="355"/>
      <c r="NMI10" s="355"/>
      <c r="NMJ10" s="355"/>
      <c r="NMK10" s="355"/>
      <c r="NML10" s="355"/>
      <c r="NMM10" s="355"/>
      <c r="NMN10" s="355"/>
      <c r="NMO10" s="355"/>
      <c r="NMP10" s="355"/>
      <c r="NMQ10" s="355"/>
      <c r="NMR10" s="355"/>
      <c r="NMS10" s="355"/>
      <c r="NMT10" s="355"/>
      <c r="NMU10" s="355"/>
      <c r="NMV10" s="355"/>
      <c r="NMW10" s="355"/>
      <c r="NMX10" s="355"/>
      <c r="NMY10" s="355"/>
      <c r="NMZ10" s="355"/>
      <c r="NNA10" s="355"/>
      <c r="NNB10" s="355"/>
      <c r="NNC10" s="355"/>
      <c r="NND10" s="355"/>
      <c r="NNE10" s="355"/>
      <c r="NNF10" s="355"/>
      <c r="NNG10" s="355"/>
      <c r="NNH10" s="355"/>
      <c r="NNI10" s="355"/>
      <c r="NNJ10" s="355"/>
      <c r="NNK10" s="355"/>
      <c r="NNL10" s="355"/>
      <c r="NNM10" s="355"/>
      <c r="NNN10" s="355"/>
      <c r="NNO10" s="355"/>
      <c r="NNP10" s="355"/>
      <c r="NNQ10" s="355"/>
      <c r="NNR10" s="355"/>
      <c r="NNS10" s="355"/>
      <c r="NNT10" s="355"/>
      <c r="NNU10" s="355"/>
      <c r="NNV10" s="355"/>
      <c r="NNW10" s="355"/>
      <c r="NNX10" s="355"/>
      <c r="NNY10" s="355"/>
      <c r="NNZ10" s="355"/>
      <c r="NOA10" s="355"/>
      <c r="NOB10" s="355"/>
      <c r="NOC10" s="355"/>
      <c r="NOD10" s="355"/>
      <c r="NOE10" s="355"/>
      <c r="NOF10" s="355"/>
      <c r="NOG10" s="355"/>
      <c r="NOH10" s="355"/>
      <c r="NOI10" s="355"/>
      <c r="NOJ10" s="355"/>
      <c r="NOK10" s="355"/>
      <c r="NOL10" s="355"/>
      <c r="NOM10" s="355"/>
      <c r="NON10" s="355"/>
      <c r="NOO10" s="355"/>
      <c r="NOP10" s="355"/>
      <c r="NOQ10" s="355"/>
      <c r="NOR10" s="355"/>
      <c r="NOS10" s="355"/>
      <c r="NOT10" s="355"/>
      <c r="NOU10" s="355"/>
      <c r="NOV10" s="355"/>
      <c r="NOW10" s="355"/>
      <c r="NOX10" s="355"/>
      <c r="NOY10" s="355"/>
      <c r="NOZ10" s="355"/>
      <c r="NPA10" s="355"/>
      <c r="NPB10" s="355"/>
      <c r="NPC10" s="355"/>
      <c r="NPD10" s="355"/>
      <c r="NPE10" s="355"/>
      <c r="NPF10" s="355"/>
      <c r="NPG10" s="355"/>
      <c r="NPH10" s="355"/>
      <c r="NPI10" s="355"/>
      <c r="NPJ10" s="355"/>
      <c r="NPK10" s="355"/>
      <c r="NPL10" s="355"/>
      <c r="NPM10" s="355"/>
      <c r="NPN10" s="355"/>
      <c r="NPO10" s="355"/>
      <c r="NPP10" s="355"/>
      <c r="NPQ10" s="355"/>
      <c r="NPR10" s="355"/>
      <c r="NPS10" s="355"/>
      <c r="NPT10" s="355"/>
      <c r="NPU10" s="355"/>
      <c r="NPV10" s="355"/>
      <c r="NPW10" s="355"/>
      <c r="NPX10" s="355"/>
      <c r="NPY10" s="355"/>
      <c r="NPZ10" s="355"/>
      <c r="NQA10" s="355"/>
      <c r="NQB10" s="355"/>
      <c r="NQC10" s="355"/>
      <c r="NQD10" s="355"/>
      <c r="NQE10" s="355"/>
      <c r="NQF10" s="355"/>
      <c r="NQG10" s="355"/>
      <c r="NQH10" s="355"/>
      <c r="NQI10" s="355"/>
      <c r="NQJ10" s="355"/>
      <c r="NQK10" s="355"/>
      <c r="NQL10" s="355"/>
      <c r="NQM10" s="355"/>
      <c r="NQN10" s="355"/>
      <c r="NQO10" s="355"/>
      <c r="NQP10" s="355"/>
      <c r="NQQ10" s="355"/>
      <c r="NQR10" s="355"/>
      <c r="NQS10" s="355"/>
      <c r="NQT10" s="355"/>
      <c r="NQU10" s="355"/>
      <c r="NQV10" s="355"/>
      <c r="NQW10" s="355"/>
      <c r="NQX10" s="355"/>
      <c r="NQY10" s="355"/>
      <c r="NQZ10" s="355"/>
      <c r="NRA10" s="355"/>
      <c r="NRB10" s="355"/>
      <c r="NRC10" s="355"/>
      <c r="NRD10" s="355"/>
      <c r="NRE10" s="355"/>
      <c r="NRF10" s="355"/>
      <c r="NRG10" s="355"/>
      <c r="NRH10" s="355"/>
      <c r="NRI10" s="355"/>
      <c r="NRJ10" s="355"/>
      <c r="NRK10" s="355"/>
      <c r="NRL10" s="355"/>
      <c r="NRM10" s="355"/>
      <c r="NRN10" s="355"/>
      <c r="NRO10" s="355"/>
      <c r="NRP10" s="355"/>
      <c r="NRQ10" s="355"/>
      <c r="NRR10" s="355"/>
      <c r="NRS10" s="355"/>
      <c r="NRT10" s="355"/>
      <c r="NRU10" s="355"/>
      <c r="NRV10" s="355"/>
      <c r="NRW10" s="355"/>
      <c r="NRX10" s="355"/>
      <c r="NRY10" s="355"/>
      <c r="NRZ10" s="355"/>
      <c r="NSA10" s="355"/>
      <c r="NSB10" s="355"/>
      <c r="NSC10" s="355"/>
      <c r="NSD10" s="355"/>
      <c r="NSE10" s="355"/>
      <c r="NSF10" s="355"/>
      <c r="NSG10" s="355"/>
      <c r="NSH10" s="355"/>
      <c r="NSI10" s="355"/>
      <c r="NSJ10" s="355"/>
      <c r="NSK10" s="355"/>
      <c r="NSL10" s="355"/>
      <c r="NSM10" s="355"/>
      <c r="NSN10" s="355"/>
      <c r="NSO10" s="355"/>
      <c r="NSP10" s="355"/>
      <c r="NSQ10" s="355"/>
      <c r="NSR10" s="355"/>
      <c r="NSS10" s="355"/>
      <c r="NST10" s="355"/>
      <c r="NSU10" s="355"/>
      <c r="NSV10" s="355"/>
      <c r="NSW10" s="355"/>
      <c r="NSX10" s="355"/>
      <c r="NSY10" s="355"/>
      <c r="NSZ10" s="355"/>
      <c r="NTA10" s="355"/>
      <c r="NTB10" s="355"/>
      <c r="NTC10" s="355"/>
      <c r="NTD10" s="355"/>
      <c r="NTE10" s="355"/>
      <c r="NTF10" s="355"/>
      <c r="NTG10" s="355"/>
      <c r="NTH10" s="355"/>
      <c r="NTI10" s="355"/>
      <c r="NTJ10" s="355"/>
      <c r="NTK10" s="355"/>
      <c r="NTL10" s="355"/>
      <c r="NTM10" s="355"/>
      <c r="NTN10" s="355"/>
      <c r="NTO10" s="355"/>
      <c r="NTP10" s="355"/>
      <c r="NTQ10" s="355"/>
      <c r="NTR10" s="355"/>
      <c r="NTS10" s="355"/>
      <c r="NTT10" s="355"/>
      <c r="NTU10" s="355"/>
      <c r="NTV10" s="355"/>
      <c r="NTW10" s="355"/>
      <c r="NTX10" s="355"/>
      <c r="NTY10" s="355"/>
      <c r="NTZ10" s="355"/>
      <c r="NUA10" s="355"/>
      <c r="NUB10" s="355"/>
      <c r="NUC10" s="355"/>
      <c r="NUD10" s="355"/>
      <c r="NUE10" s="355"/>
      <c r="NUF10" s="355"/>
      <c r="NUG10" s="355"/>
      <c r="NUH10" s="355"/>
      <c r="NUI10" s="355"/>
      <c r="NUJ10" s="355"/>
      <c r="NUK10" s="355"/>
      <c r="NUL10" s="355"/>
      <c r="NUM10" s="355"/>
      <c r="NUN10" s="355"/>
      <c r="NUO10" s="355"/>
      <c r="NUP10" s="355"/>
      <c r="NUQ10" s="355"/>
      <c r="NUR10" s="355"/>
      <c r="NUS10" s="355"/>
      <c r="NUT10" s="355"/>
      <c r="NUU10" s="355"/>
      <c r="NUV10" s="355"/>
      <c r="NUW10" s="355"/>
      <c r="NUX10" s="355"/>
      <c r="NUY10" s="355"/>
      <c r="NUZ10" s="355"/>
      <c r="NVA10" s="355"/>
      <c r="NVB10" s="355"/>
      <c r="NVC10" s="355"/>
      <c r="NVD10" s="355"/>
      <c r="NVE10" s="355"/>
      <c r="NVF10" s="355"/>
      <c r="NVG10" s="355"/>
      <c r="NVH10" s="355"/>
      <c r="NVI10" s="355"/>
      <c r="NVJ10" s="355"/>
      <c r="NVK10" s="355"/>
      <c r="NVL10" s="355"/>
      <c r="NVM10" s="355"/>
      <c r="NVN10" s="355"/>
      <c r="NVO10" s="355"/>
      <c r="NVP10" s="355"/>
      <c r="NVQ10" s="355"/>
      <c r="NVR10" s="355"/>
      <c r="NVS10" s="355"/>
      <c r="NVT10" s="355"/>
      <c r="NVU10" s="355"/>
      <c r="NVV10" s="355"/>
      <c r="NVW10" s="355"/>
      <c r="NVX10" s="355"/>
      <c r="NVY10" s="355"/>
      <c r="NVZ10" s="355"/>
      <c r="NWA10" s="355"/>
      <c r="NWB10" s="355"/>
      <c r="NWC10" s="355"/>
      <c r="NWD10" s="355"/>
      <c r="NWE10" s="355"/>
      <c r="NWF10" s="355"/>
      <c r="NWG10" s="355"/>
      <c r="NWH10" s="355"/>
      <c r="NWI10" s="355"/>
      <c r="NWJ10" s="355"/>
      <c r="NWK10" s="355"/>
      <c r="NWL10" s="355"/>
      <c r="NWM10" s="355"/>
      <c r="NWN10" s="355"/>
      <c r="NWO10" s="355"/>
      <c r="NWP10" s="355"/>
      <c r="NWQ10" s="355"/>
      <c r="NWR10" s="355"/>
      <c r="NWS10" s="355"/>
      <c r="NWT10" s="355"/>
      <c r="NWU10" s="355"/>
      <c r="NWV10" s="355"/>
      <c r="NWW10" s="355"/>
      <c r="NWX10" s="355"/>
      <c r="NWY10" s="355"/>
      <c r="NWZ10" s="355"/>
      <c r="NXA10" s="355"/>
      <c r="NXB10" s="355"/>
      <c r="NXC10" s="355"/>
      <c r="NXD10" s="355"/>
      <c r="NXE10" s="355"/>
      <c r="NXF10" s="355"/>
      <c r="NXG10" s="355"/>
      <c r="NXH10" s="355"/>
      <c r="NXI10" s="355"/>
      <c r="NXJ10" s="355"/>
      <c r="NXK10" s="355"/>
      <c r="NXL10" s="355"/>
      <c r="NXM10" s="355"/>
      <c r="NXN10" s="355"/>
      <c r="NXO10" s="355"/>
      <c r="NXP10" s="355"/>
      <c r="NXQ10" s="355"/>
      <c r="NXR10" s="355"/>
      <c r="NXS10" s="355"/>
      <c r="NXT10" s="355"/>
      <c r="NXU10" s="355"/>
      <c r="NXV10" s="355"/>
      <c r="NXW10" s="355"/>
      <c r="NXX10" s="355"/>
      <c r="NXY10" s="355"/>
      <c r="NXZ10" s="355"/>
      <c r="NYA10" s="355"/>
      <c r="NYB10" s="355"/>
      <c r="NYC10" s="355"/>
      <c r="NYD10" s="355"/>
      <c r="NYE10" s="355"/>
      <c r="NYF10" s="355"/>
      <c r="NYG10" s="355"/>
      <c r="NYH10" s="355"/>
      <c r="NYI10" s="355"/>
      <c r="NYJ10" s="355"/>
      <c r="NYK10" s="355"/>
      <c r="NYL10" s="355"/>
      <c r="NYM10" s="355"/>
      <c r="NYN10" s="355"/>
      <c r="NYO10" s="355"/>
      <c r="NYP10" s="355"/>
      <c r="NYQ10" s="355"/>
      <c r="NYR10" s="355"/>
      <c r="NYS10" s="355"/>
      <c r="NYT10" s="355"/>
      <c r="NYU10" s="355"/>
      <c r="NYV10" s="355"/>
      <c r="NYW10" s="355"/>
      <c r="NYX10" s="355"/>
      <c r="NYY10" s="355"/>
      <c r="NYZ10" s="355"/>
      <c r="NZA10" s="355"/>
      <c r="NZB10" s="355"/>
      <c r="NZC10" s="355"/>
      <c r="NZD10" s="355"/>
      <c r="NZE10" s="355"/>
      <c r="NZF10" s="355"/>
      <c r="NZG10" s="355"/>
      <c r="NZH10" s="355"/>
      <c r="NZI10" s="355"/>
      <c r="NZJ10" s="355"/>
      <c r="NZK10" s="355"/>
      <c r="NZL10" s="355"/>
      <c r="NZM10" s="355"/>
      <c r="NZN10" s="355"/>
      <c r="NZO10" s="355"/>
      <c r="NZP10" s="355"/>
      <c r="NZQ10" s="355"/>
      <c r="NZR10" s="355"/>
      <c r="NZS10" s="355"/>
      <c r="NZT10" s="355"/>
      <c r="NZU10" s="355"/>
      <c r="NZV10" s="355"/>
      <c r="NZW10" s="355"/>
      <c r="NZX10" s="355"/>
      <c r="NZY10" s="355"/>
      <c r="NZZ10" s="355"/>
      <c r="OAA10" s="355"/>
      <c r="OAB10" s="355"/>
      <c r="OAC10" s="355"/>
      <c r="OAD10" s="355"/>
      <c r="OAE10" s="355"/>
      <c r="OAF10" s="355"/>
      <c r="OAG10" s="355"/>
      <c r="OAH10" s="355"/>
      <c r="OAI10" s="355"/>
      <c r="OAJ10" s="355"/>
      <c r="OAK10" s="355"/>
      <c r="OAL10" s="355"/>
      <c r="OAM10" s="355"/>
      <c r="OAN10" s="355"/>
      <c r="OAO10" s="355"/>
      <c r="OAP10" s="355"/>
      <c r="OAQ10" s="355"/>
      <c r="OAR10" s="355"/>
      <c r="OAS10" s="355"/>
      <c r="OAT10" s="355"/>
      <c r="OAU10" s="355"/>
      <c r="OAV10" s="355"/>
      <c r="OAW10" s="355"/>
      <c r="OAX10" s="355"/>
      <c r="OAY10" s="355"/>
      <c r="OAZ10" s="355"/>
      <c r="OBA10" s="355"/>
      <c r="OBB10" s="355"/>
      <c r="OBC10" s="355"/>
      <c r="OBD10" s="355"/>
      <c r="OBE10" s="355"/>
      <c r="OBF10" s="355"/>
      <c r="OBG10" s="355"/>
      <c r="OBH10" s="355"/>
      <c r="OBI10" s="355"/>
      <c r="OBJ10" s="355"/>
      <c r="OBK10" s="355"/>
      <c r="OBL10" s="355"/>
      <c r="OBM10" s="355"/>
      <c r="OBN10" s="355"/>
      <c r="OBO10" s="355"/>
      <c r="OBP10" s="355"/>
      <c r="OBQ10" s="355"/>
      <c r="OBR10" s="355"/>
      <c r="OBS10" s="355"/>
      <c r="OBT10" s="355"/>
      <c r="OBU10" s="355"/>
      <c r="OBV10" s="355"/>
      <c r="OBW10" s="355"/>
      <c r="OBX10" s="355"/>
      <c r="OBY10" s="355"/>
      <c r="OBZ10" s="355"/>
      <c r="OCA10" s="355"/>
      <c r="OCB10" s="355"/>
      <c r="OCC10" s="355"/>
      <c r="OCD10" s="355"/>
      <c r="OCE10" s="355"/>
      <c r="OCF10" s="355"/>
      <c r="OCG10" s="355"/>
      <c r="OCH10" s="355"/>
      <c r="OCI10" s="355"/>
      <c r="OCJ10" s="355"/>
      <c r="OCK10" s="355"/>
      <c r="OCL10" s="355"/>
      <c r="OCM10" s="355"/>
      <c r="OCN10" s="355"/>
      <c r="OCO10" s="355"/>
      <c r="OCP10" s="355"/>
      <c r="OCQ10" s="355"/>
      <c r="OCR10" s="355"/>
      <c r="OCS10" s="355"/>
      <c r="OCT10" s="355"/>
      <c r="OCU10" s="355"/>
      <c r="OCV10" s="355"/>
      <c r="OCW10" s="355"/>
      <c r="OCX10" s="355"/>
      <c r="OCY10" s="355"/>
      <c r="OCZ10" s="355"/>
      <c r="ODA10" s="355"/>
      <c r="ODB10" s="355"/>
      <c r="ODC10" s="355"/>
      <c r="ODD10" s="355"/>
      <c r="ODE10" s="355"/>
      <c r="ODF10" s="355"/>
      <c r="ODG10" s="355"/>
      <c r="ODH10" s="355"/>
      <c r="ODI10" s="355"/>
      <c r="ODJ10" s="355"/>
      <c r="ODK10" s="355"/>
      <c r="ODL10" s="355"/>
      <c r="ODM10" s="355"/>
      <c r="ODN10" s="355"/>
      <c r="ODO10" s="355"/>
      <c r="ODP10" s="355"/>
      <c r="ODQ10" s="355"/>
      <c r="ODR10" s="355"/>
      <c r="ODS10" s="355"/>
      <c r="ODT10" s="355"/>
      <c r="ODU10" s="355"/>
      <c r="ODV10" s="355"/>
      <c r="ODW10" s="355"/>
      <c r="ODX10" s="355"/>
      <c r="ODY10" s="355"/>
      <c r="ODZ10" s="355"/>
      <c r="OEA10" s="355"/>
      <c r="OEB10" s="355"/>
      <c r="OEC10" s="355"/>
      <c r="OED10" s="355"/>
      <c r="OEE10" s="355"/>
      <c r="OEF10" s="355"/>
      <c r="OEG10" s="355"/>
      <c r="OEH10" s="355"/>
      <c r="OEI10" s="355"/>
      <c r="OEJ10" s="355"/>
      <c r="OEK10" s="355"/>
      <c r="OEL10" s="355"/>
      <c r="OEM10" s="355"/>
      <c r="OEN10" s="355"/>
      <c r="OEO10" s="355"/>
      <c r="OEP10" s="355"/>
      <c r="OEQ10" s="355"/>
      <c r="OER10" s="355"/>
      <c r="OES10" s="355"/>
      <c r="OET10" s="355"/>
      <c r="OEU10" s="355"/>
      <c r="OEV10" s="355"/>
      <c r="OEW10" s="355"/>
      <c r="OEX10" s="355"/>
      <c r="OEY10" s="355"/>
      <c r="OEZ10" s="355"/>
      <c r="OFA10" s="355"/>
      <c r="OFB10" s="355"/>
      <c r="OFC10" s="355"/>
      <c r="OFD10" s="355"/>
      <c r="OFE10" s="355"/>
      <c r="OFF10" s="355"/>
      <c r="OFG10" s="355"/>
      <c r="OFH10" s="355"/>
      <c r="OFI10" s="355"/>
      <c r="OFJ10" s="355"/>
      <c r="OFK10" s="355"/>
      <c r="OFL10" s="355"/>
      <c r="OFM10" s="355"/>
      <c r="OFN10" s="355"/>
      <c r="OFO10" s="355"/>
      <c r="OFP10" s="355"/>
      <c r="OFQ10" s="355"/>
      <c r="OFR10" s="355"/>
      <c r="OFS10" s="355"/>
      <c r="OFT10" s="355"/>
      <c r="OFU10" s="355"/>
      <c r="OFV10" s="355"/>
      <c r="OFW10" s="355"/>
      <c r="OFX10" s="355"/>
      <c r="OFY10" s="355"/>
      <c r="OFZ10" s="355"/>
      <c r="OGA10" s="355"/>
      <c r="OGB10" s="355"/>
      <c r="OGC10" s="355"/>
      <c r="OGD10" s="355"/>
      <c r="OGE10" s="355"/>
      <c r="OGF10" s="355"/>
      <c r="OGG10" s="355"/>
      <c r="OGH10" s="355"/>
      <c r="OGI10" s="355"/>
      <c r="OGJ10" s="355"/>
      <c r="OGK10" s="355"/>
      <c r="OGL10" s="355"/>
      <c r="OGM10" s="355"/>
      <c r="OGN10" s="355"/>
      <c r="OGO10" s="355"/>
      <c r="OGP10" s="355"/>
      <c r="OGQ10" s="355"/>
      <c r="OGR10" s="355"/>
      <c r="OGS10" s="355"/>
      <c r="OGT10" s="355"/>
      <c r="OGU10" s="355"/>
      <c r="OGV10" s="355"/>
      <c r="OGW10" s="355"/>
      <c r="OGX10" s="355"/>
      <c r="OGY10" s="355"/>
      <c r="OGZ10" s="355"/>
      <c r="OHA10" s="355"/>
      <c r="OHB10" s="355"/>
      <c r="OHC10" s="355"/>
      <c r="OHD10" s="355"/>
      <c r="OHE10" s="355"/>
      <c r="OHF10" s="355"/>
      <c r="OHG10" s="355"/>
      <c r="OHH10" s="355"/>
      <c r="OHI10" s="355"/>
      <c r="OHJ10" s="355"/>
      <c r="OHK10" s="355"/>
      <c r="OHL10" s="355"/>
      <c r="OHM10" s="355"/>
      <c r="OHN10" s="355"/>
      <c r="OHO10" s="355"/>
      <c r="OHP10" s="355"/>
      <c r="OHQ10" s="355"/>
      <c r="OHR10" s="355"/>
      <c r="OHS10" s="355"/>
      <c r="OHT10" s="355"/>
      <c r="OHU10" s="355"/>
      <c r="OHV10" s="355"/>
      <c r="OHW10" s="355"/>
      <c r="OHX10" s="355"/>
      <c r="OHY10" s="355"/>
      <c r="OHZ10" s="355"/>
      <c r="OIA10" s="355"/>
      <c r="OIB10" s="355"/>
      <c r="OIC10" s="355"/>
      <c r="OID10" s="355"/>
      <c r="OIE10" s="355"/>
      <c r="OIF10" s="355"/>
      <c r="OIG10" s="355"/>
      <c r="OIH10" s="355"/>
      <c r="OII10" s="355"/>
      <c r="OIJ10" s="355"/>
      <c r="OIK10" s="355"/>
      <c r="OIL10" s="355"/>
      <c r="OIM10" s="355"/>
      <c r="OIN10" s="355"/>
      <c r="OIO10" s="355"/>
      <c r="OIP10" s="355"/>
      <c r="OIQ10" s="355"/>
      <c r="OIR10" s="355"/>
      <c r="OIS10" s="355"/>
      <c r="OIT10" s="355"/>
      <c r="OIU10" s="355"/>
      <c r="OIV10" s="355"/>
      <c r="OIW10" s="355"/>
      <c r="OIX10" s="355"/>
      <c r="OIY10" s="355"/>
      <c r="OIZ10" s="355"/>
      <c r="OJA10" s="355"/>
      <c r="OJB10" s="355"/>
      <c r="OJC10" s="355"/>
      <c r="OJD10" s="355"/>
      <c r="OJE10" s="355"/>
      <c r="OJF10" s="355"/>
      <c r="OJG10" s="355"/>
      <c r="OJH10" s="355"/>
      <c r="OJI10" s="355"/>
      <c r="OJJ10" s="355"/>
      <c r="OJK10" s="355"/>
      <c r="OJL10" s="355"/>
      <c r="OJM10" s="355"/>
      <c r="OJN10" s="355"/>
      <c r="OJO10" s="355"/>
      <c r="OJP10" s="355"/>
      <c r="OJQ10" s="355"/>
      <c r="OJR10" s="355"/>
      <c r="OJS10" s="355"/>
      <c r="OJT10" s="355"/>
      <c r="OJU10" s="355"/>
      <c r="OJV10" s="355"/>
      <c r="OJW10" s="355"/>
      <c r="OJX10" s="355"/>
      <c r="OJY10" s="355"/>
      <c r="OJZ10" s="355"/>
      <c r="OKA10" s="355"/>
      <c r="OKB10" s="355"/>
      <c r="OKC10" s="355"/>
      <c r="OKD10" s="355"/>
      <c r="OKE10" s="355"/>
      <c r="OKF10" s="355"/>
      <c r="OKG10" s="355"/>
      <c r="OKH10" s="355"/>
      <c r="OKI10" s="355"/>
      <c r="OKJ10" s="355"/>
      <c r="OKK10" s="355"/>
      <c r="OKL10" s="355"/>
      <c r="OKM10" s="355"/>
      <c r="OKN10" s="355"/>
      <c r="OKO10" s="355"/>
      <c r="OKP10" s="355"/>
      <c r="OKQ10" s="355"/>
      <c r="OKR10" s="355"/>
      <c r="OKS10" s="355"/>
      <c r="OKT10" s="355"/>
      <c r="OKU10" s="355"/>
      <c r="OKV10" s="355"/>
      <c r="OKW10" s="355"/>
      <c r="OKX10" s="355"/>
      <c r="OKY10" s="355"/>
      <c r="OKZ10" s="355"/>
      <c r="OLA10" s="355"/>
      <c r="OLB10" s="355"/>
      <c r="OLC10" s="355"/>
      <c r="OLD10" s="355"/>
      <c r="OLE10" s="355"/>
      <c r="OLF10" s="355"/>
      <c r="OLG10" s="355"/>
      <c r="OLH10" s="355"/>
      <c r="OLI10" s="355"/>
      <c r="OLJ10" s="355"/>
      <c r="OLK10" s="355"/>
      <c r="OLL10" s="355"/>
      <c r="OLM10" s="355"/>
      <c r="OLN10" s="355"/>
      <c r="OLO10" s="355"/>
      <c r="OLP10" s="355"/>
      <c r="OLQ10" s="355"/>
      <c r="OLR10" s="355"/>
      <c r="OLS10" s="355"/>
      <c r="OLT10" s="355"/>
      <c r="OLU10" s="355"/>
      <c r="OLV10" s="355"/>
      <c r="OLW10" s="355"/>
      <c r="OLX10" s="355"/>
      <c r="OLY10" s="355"/>
      <c r="OLZ10" s="355"/>
      <c r="OMA10" s="355"/>
      <c r="OMB10" s="355"/>
      <c r="OMC10" s="355"/>
      <c r="OMD10" s="355"/>
      <c r="OME10" s="355"/>
      <c r="OMF10" s="355"/>
      <c r="OMG10" s="355"/>
      <c r="OMH10" s="355"/>
      <c r="OMI10" s="355"/>
      <c r="OMJ10" s="355"/>
      <c r="OMK10" s="355"/>
      <c r="OML10" s="355"/>
      <c r="OMM10" s="355"/>
      <c r="OMN10" s="355"/>
      <c r="OMO10" s="355"/>
      <c r="OMP10" s="355"/>
      <c r="OMQ10" s="355"/>
      <c r="OMR10" s="355"/>
      <c r="OMS10" s="355"/>
      <c r="OMT10" s="355"/>
      <c r="OMU10" s="355"/>
      <c r="OMV10" s="355"/>
      <c r="OMW10" s="355"/>
      <c r="OMX10" s="355"/>
      <c r="OMY10" s="355"/>
      <c r="OMZ10" s="355"/>
      <c r="ONA10" s="355"/>
      <c r="ONB10" s="355"/>
      <c r="ONC10" s="355"/>
      <c r="OND10" s="355"/>
      <c r="ONE10" s="355"/>
      <c r="ONF10" s="355"/>
      <c r="ONG10" s="355"/>
      <c r="ONH10" s="355"/>
      <c r="ONI10" s="355"/>
      <c r="ONJ10" s="355"/>
      <c r="ONK10" s="355"/>
      <c r="ONL10" s="355"/>
      <c r="ONM10" s="355"/>
      <c r="ONN10" s="355"/>
      <c r="ONO10" s="355"/>
      <c r="ONP10" s="355"/>
      <c r="ONQ10" s="355"/>
      <c r="ONR10" s="355"/>
      <c r="ONS10" s="355"/>
      <c r="ONT10" s="355"/>
      <c r="ONU10" s="355"/>
      <c r="ONV10" s="355"/>
      <c r="ONW10" s="355"/>
      <c r="ONX10" s="355"/>
      <c r="ONY10" s="355"/>
      <c r="ONZ10" s="355"/>
      <c r="OOA10" s="355"/>
      <c r="OOB10" s="355"/>
      <c r="OOC10" s="355"/>
      <c r="OOD10" s="355"/>
      <c r="OOE10" s="355"/>
      <c r="OOF10" s="355"/>
      <c r="OOG10" s="355"/>
      <c r="OOH10" s="355"/>
      <c r="OOI10" s="355"/>
      <c r="OOJ10" s="355"/>
      <c r="OOK10" s="355"/>
      <c r="OOL10" s="355"/>
      <c r="OOM10" s="355"/>
      <c r="OON10" s="355"/>
      <c r="OOO10" s="355"/>
      <c r="OOP10" s="355"/>
      <c r="OOQ10" s="355"/>
      <c r="OOR10" s="355"/>
      <c r="OOS10" s="355"/>
      <c r="OOT10" s="355"/>
      <c r="OOU10" s="355"/>
      <c r="OOV10" s="355"/>
      <c r="OOW10" s="355"/>
      <c r="OOX10" s="355"/>
      <c r="OOY10" s="355"/>
      <c r="OOZ10" s="355"/>
      <c r="OPA10" s="355"/>
      <c r="OPB10" s="355"/>
      <c r="OPC10" s="355"/>
      <c r="OPD10" s="355"/>
      <c r="OPE10" s="355"/>
      <c r="OPF10" s="355"/>
      <c r="OPG10" s="355"/>
      <c r="OPH10" s="355"/>
      <c r="OPI10" s="355"/>
      <c r="OPJ10" s="355"/>
      <c r="OPK10" s="355"/>
      <c r="OPL10" s="355"/>
      <c r="OPM10" s="355"/>
      <c r="OPN10" s="355"/>
      <c r="OPO10" s="355"/>
      <c r="OPP10" s="355"/>
      <c r="OPQ10" s="355"/>
      <c r="OPR10" s="355"/>
      <c r="OPS10" s="355"/>
      <c r="OPT10" s="355"/>
      <c r="OPU10" s="355"/>
      <c r="OPV10" s="355"/>
      <c r="OPW10" s="355"/>
      <c r="OPX10" s="355"/>
      <c r="OPY10" s="355"/>
      <c r="OPZ10" s="355"/>
      <c r="OQA10" s="355"/>
      <c r="OQB10" s="355"/>
      <c r="OQC10" s="355"/>
      <c r="OQD10" s="355"/>
      <c r="OQE10" s="355"/>
      <c r="OQF10" s="355"/>
      <c r="OQG10" s="355"/>
      <c r="OQH10" s="355"/>
      <c r="OQI10" s="355"/>
      <c r="OQJ10" s="355"/>
      <c r="OQK10" s="355"/>
      <c r="OQL10" s="355"/>
      <c r="OQM10" s="355"/>
      <c r="OQN10" s="355"/>
      <c r="OQO10" s="355"/>
      <c r="OQP10" s="355"/>
      <c r="OQQ10" s="355"/>
      <c r="OQR10" s="355"/>
      <c r="OQS10" s="355"/>
      <c r="OQT10" s="355"/>
      <c r="OQU10" s="355"/>
      <c r="OQV10" s="355"/>
      <c r="OQW10" s="355"/>
      <c r="OQX10" s="355"/>
      <c r="OQY10" s="355"/>
      <c r="OQZ10" s="355"/>
      <c r="ORA10" s="355"/>
      <c r="ORB10" s="355"/>
      <c r="ORC10" s="355"/>
      <c r="ORD10" s="355"/>
      <c r="ORE10" s="355"/>
      <c r="ORF10" s="355"/>
      <c r="ORG10" s="355"/>
      <c r="ORH10" s="355"/>
      <c r="ORI10" s="355"/>
      <c r="ORJ10" s="355"/>
      <c r="ORK10" s="355"/>
      <c r="ORL10" s="355"/>
      <c r="ORM10" s="355"/>
      <c r="ORN10" s="355"/>
      <c r="ORO10" s="355"/>
      <c r="ORP10" s="355"/>
      <c r="ORQ10" s="355"/>
      <c r="ORR10" s="355"/>
      <c r="ORS10" s="355"/>
      <c r="ORT10" s="355"/>
      <c r="ORU10" s="355"/>
      <c r="ORV10" s="355"/>
      <c r="ORW10" s="355"/>
      <c r="ORX10" s="355"/>
      <c r="ORY10" s="355"/>
      <c r="ORZ10" s="355"/>
      <c r="OSA10" s="355"/>
      <c r="OSB10" s="355"/>
      <c r="OSC10" s="355"/>
      <c r="OSD10" s="355"/>
      <c r="OSE10" s="355"/>
      <c r="OSF10" s="355"/>
      <c r="OSG10" s="355"/>
      <c r="OSH10" s="355"/>
      <c r="OSI10" s="355"/>
      <c r="OSJ10" s="355"/>
      <c r="OSK10" s="355"/>
      <c r="OSL10" s="355"/>
      <c r="OSM10" s="355"/>
      <c r="OSN10" s="355"/>
      <c r="OSO10" s="355"/>
      <c r="OSP10" s="355"/>
      <c r="OSQ10" s="355"/>
      <c r="OSR10" s="355"/>
      <c r="OSS10" s="355"/>
      <c r="OST10" s="355"/>
      <c r="OSU10" s="355"/>
      <c r="OSV10" s="355"/>
      <c r="OSW10" s="355"/>
      <c r="OSX10" s="355"/>
      <c r="OSY10" s="355"/>
      <c r="OSZ10" s="355"/>
      <c r="OTA10" s="355"/>
      <c r="OTB10" s="355"/>
      <c r="OTC10" s="355"/>
      <c r="OTD10" s="355"/>
      <c r="OTE10" s="355"/>
      <c r="OTF10" s="355"/>
      <c r="OTG10" s="355"/>
      <c r="OTH10" s="355"/>
      <c r="OTI10" s="355"/>
      <c r="OTJ10" s="355"/>
      <c r="OTK10" s="355"/>
      <c r="OTL10" s="355"/>
      <c r="OTM10" s="355"/>
      <c r="OTN10" s="355"/>
      <c r="OTO10" s="355"/>
      <c r="OTP10" s="355"/>
      <c r="OTQ10" s="355"/>
      <c r="OTR10" s="355"/>
      <c r="OTS10" s="355"/>
      <c r="OTT10" s="355"/>
      <c r="OTU10" s="355"/>
      <c r="OTV10" s="355"/>
      <c r="OTW10" s="355"/>
      <c r="OTX10" s="355"/>
      <c r="OTY10" s="355"/>
      <c r="OTZ10" s="355"/>
      <c r="OUA10" s="355"/>
      <c r="OUB10" s="355"/>
      <c r="OUC10" s="355"/>
      <c r="OUD10" s="355"/>
      <c r="OUE10" s="355"/>
      <c r="OUF10" s="355"/>
      <c r="OUG10" s="355"/>
      <c r="OUH10" s="355"/>
      <c r="OUI10" s="355"/>
      <c r="OUJ10" s="355"/>
      <c r="OUK10" s="355"/>
      <c r="OUL10" s="355"/>
      <c r="OUM10" s="355"/>
      <c r="OUN10" s="355"/>
      <c r="OUO10" s="355"/>
      <c r="OUP10" s="355"/>
      <c r="OUQ10" s="355"/>
      <c r="OUR10" s="355"/>
      <c r="OUS10" s="355"/>
      <c r="OUT10" s="355"/>
      <c r="OUU10" s="355"/>
      <c r="OUV10" s="355"/>
      <c r="OUW10" s="355"/>
      <c r="OUX10" s="355"/>
      <c r="OUY10" s="355"/>
      <c r="OUZ10" s="355"/>
      <c r="OVA10" s="355"/>
      <c r="OVB10" s="355"/>
      <c r="OVC10" s="355"/>
      <c r="OVD10" s="355"/>
      <c r="OVE10" s="355"/>
      <c r="OVF10" s="355"/>
      <c r="OVG10" s="355"/>
      <c r="OVH10" s="355"/>
      <c r="OVI10" s="355"/>
      <c r="OVJ10" s="355"/>
      <c r="OVK10" s="355"/>
      <c r="OVL10" s="355"/>
      <c r="OVM10" s="355"/>
      <c r="OVN10" s="355"/>
      <c r="OVO10" s="355"/>
      <c r="OVP10" s="355"/>
      <c r="OVQ10" s="355"/>
      <c r="OVR10" s="355"/>
      <c r="OVS10" s="355"/>
      <c r="OVT10" s="355"/>
      <c r="OVU10" s="355"/>
      <c r="OVV10" s="355"/>
      <c r="OVW10" s="355"/>
      <c r="OVX10" s="355"/>
      <c r="OVY10" s="355"/>
      <c r="OVZ10" s="355"/>
      <c r="OWA10" s="355"/>
      <c r="OWB10" s="355"/>
      <c r="OWC10" s="355"/>
      <c r="OWD10" s="355"/>
      <c r="OWE10" s="355"/>
      <c r="OWF10" s="355"/>
      <c r="OWG10" s="355"/>
      <c r="OWH10" s="355"/>
      <c r="OWI10" s="355"/>
      <c r="OWJ10" s="355"/>
      <c r="OWK10" s="355"/>
      <c r="OWL10" s="355"/>
      <c r="OWM10" s="355"/>
      <c r="OWN10" s="355"/>
      <c r="OWO10" s="355"/>
      <c r="OWP10" s="355"/>
      <c r="OWQ10" s="355"/>
      <c r="OWR10" s="355"/>
      <c r="OWS10" s="355"/>
      <c r="OWT10" s="355"/>
      <c r="OWU10" s="355"/>
      <c r="OWV10" s="355"/>
      <c r="OWW10" s="355"/>
      <c r="OWX10" s="355"/>
      <c r="OWY10" s="355"/>
      <c r="OWZ10" s="355"/>
      <c r="OXA10" s="355"/>
      <c r="OXB10" s="355"/>
      <c r="OXC10" s="355"/>
      <c r="OXD10" s="355"/>
      <c r="OXE10" s="355"/>
      <c r="OXF10" s="355"/>
      <c r="OXG10" s="355"/>
      <c r="OXH10" s="355"/>
      <c r="OXI10" s="355"/>
      <c r="OXJ10" s="355"/>
      <c r="OXK10" s="355"/>
      <c r="OXL10" s="355"/>
      <c r="OXM10" s="355"/>
      <c r="OXN10" s="355"/>
      <c r="OXO10" s="355"/>
      <c r="OXP10" s="355"/>
      <c r="OXQ10" s="355"/>
      <c r="OXR10" s="355"/>
      <c r="OXS10" s="355"/>
      <c r="OXT10" s="355"/>
      <c r="OXU10" s="355"/>
      <c r="OXV10" s="355"/>
      <c r="OXW10" s="355"/>
      <c r="OXX10" s="355"/>
      <c r="OXY10" s="355"/>
      <c r="OXZ10" s="355"/>
      <c r="OYA10" s="355"/>
      <c r="OYB10" s="355"/>
      <c r="OYC10" s="355"/>
      <c r="OYD10" s="355"/>
      <c r="OYE10" s="355"/>
      <c r="OYF10" s="355"/>
      <c r="OYG10" s="355"/>
      <c r="OYH10" s="355"/>
      <c r="OYI10" s="355"/>
      <c r="OYJ10" s="355"/>
      <c r="OYK10" s="355"/>
      <c r="OYL10" s="355"/>
      <c r="OYM10" s="355"/>
      <c r="OYN10" s="355"/>
      <c r="OYO10" s="355"/>
      <c r="OYP10" s="355"/>
      <c r="OYQ10" s="355"/>
      <c r="OYR10" s="355"/>
      <c r="OYS10" s="355"/>
      <c r="OYT10" s="355"/>
      <c r="OYU10" s="355"/>
      <c r="OYV10" s="355"/>
      <c r="OYW10" s="355"/>
      <c r="OYX10" s="355"/>
      <c r="OYY10" s="355"/>
      <c r="OYZ10" s="355"/>
      <c r="OZA10" s="355"/>
      <c r="OZB10" s="355"/>
      <c r="OZC10" s="355"/>
      <c r="OZD10" s="355"/>
      <c r="OZE10" s="355"/>
      <c r="OZF10" s="355"/>
      <c r="OZG10" s="355"/>
      <c r="OZH10" s="355"/>
      <c r="OZI10" s="355"/>
      <c r="OZJ10" s="355"/>
      <c r="OZK10" s="355"/>
      <c r="OZL10" s="355"/>
      <c r="OZM10" s="355"/>
      <c r="OZN10" s="355"/>
      <c r="OZO10" s="355"/>
      <c r="OZP10" s="355"/>
      <c r="OZQ10" s="355"/>
      <c r="OZR10" s="355"/>
      <c r="OZS10" s="355"/>
      <c r="OZT10" s="355"/>
      <c r="OZU10" s="355"/>
      <c r="OZV10" s="355"/>
      <c r="OZW10" s="355"/>
      <c r="OZX10" s="355"/>
      <c r="OZY10" s="355"/>
      <c r="OZZ10" s="355"/>
      <c r="PAA10" s="355"/>
      <c r="PAB10" s="355"/>
      <c r="PAC10" s="355"/>
      <c r="PAD10" s="355"/>
      <c r="PAE10" s="355"/>
      <c r="PAF10" s="355"/>
      <c r="PAG10" s="355"/>
      <c r="PAH10" s="355"/>
      <c r="PAI10" s="355"/>
      <c r="PAJ10" s="355"/>
      <c r="PAK10" s="355"/>
      <c r="PAL10" s="355"/>
      <c r="PAM10" s="355"/>
      <c r="PAN10" s="355"/>
      <c r="PAO10" s="355"/>
      <c r="PAP10" s="355"/>
      <c r="PAQ10" s="355"/>
      <c r="PAR10" s="355"/>
      <c r="PAS10" s="355"/>
      <c r="PAT10" s="355"/>
      <c r="PAU10" s="355"/>
      <c r="PAV10" s="355"/>
      <c r="PAW10" s="355"/>
      <c r="PAX10" s="355"/>
      <c r="PAY10" s="355"/>
      <c r="PAZ10" s="355"/>
      <c r="PBA10" s="355"/>
      <c r="PBB10" s="355"/>
      <c r="PBC10" s="355"/>
      <c r="PBD10" s="355"/>
      <c r="PBE10" s="355"/>
      <c r="PBF10" s="355"/>
      <c r="PBG10" s="355"/>
      <c r="PBH10" s="355"/>
      <c r="PBI10" s="355"/>
      <c r="PBJ10" s="355"/>
      <c r="PBK10" s="355"/>
      <c r="PBL10" s="355"/>
      <c r="PBM10" s="355"/>
      <c r="PBN10" s="355"/>
      <c r="PBO10" s="355"/>
      <c r="PBP10" s="355"/>
      <c r="PBQ10" s="355"/>
      <c r="PBR10" s="355"/>
      <c r="PBS10" s="355"/>
      <c r="PBT10" s="355"/>
      <c r="PBU10" s="355"/>
      <c r="PBV10" s="355"/>
      <c r="PBW10" s="355"/>
      <c r="PBX10" s="355"/>
      <c r="PBY10" s="355"/>
      <c r="PBZ10" s="355"/>
      <c r="PCA10" s="355"/>
      <c r="PCB10" s="355"/>
      <c r="PCC10" s="355"/>
      <c r="PCD10" s="355"/>
      <c r="PCE10" s="355"/>
      <c r="PCF10" s="355"/>
      <c r="PCG10" s="355"/>
      <c r="PCH10" s="355"/>
      <c r="PCI10" s="355"/>
      <c r="PCJ10" s="355"/>
      <c r="PCK10" s="355"/>
      <c r="PCL10" s="355"/>
      <c r="PCM10" s="355"/>
      <c r="PCN10" s="355"/>
      <c r="PCO10" s="355"/>
      <c r="PCP10" s="355"/>
      <c r="PCQ10" s="355"/>
      <c r="PCR10" s="355"/>
      <c r="PCS10" s="355"/>
      <c r="PCT10" s="355"/>
      <c r="PCU10" s="355"/>
      <c r="PCV10" s="355"/>
      <c r="PCW10" s="355"/>
      <c r="PCX10" s="355"/>
      <c r="PCY10" s="355"/>
      <c r="PCZ10" s="355"/>
      <c r="PDA10" s="355"/>
      <c r="PDB10" s="355"/>
      <c r="PDC10" s="355"/>
      <c r="PDD10" s="355"/>
      <c r="PDE10" s="355"/>
      <c r="PDF10" s="355"/>
      <c r="PDG10" s="355"/>
      <c r="PDH10" s="355"/>
      <c r="PDI10" s="355"/>
      <c r="PDJ10" s="355"/>
      <c r="PDK10" s="355"/>
      <c r="PDL10" s="355"/>
      <c r="PDM10" s="355"/>
      <c r="PDN10" s="355"/>
      <c r="PDO10" s="355"/>
      <c r="PDP10" s="355"/>
      <c r="PDQ10" s="355"/>
      <c r="PDR10" s="355"/>
      <c r="PDS10" s="355"/>
      <c r="PDT10" s="355"/>
      <c r="PDU10" s="355"/>
      <c r="PDV10" s="355"/>
      <c r="PDW10" s="355"/>
      <c r="PDX10" s="355"/>
      <c r="PDY10" s="355"/>
      <c r="PDZ10" s="355"/>
      <c r="PEA10" s="355"/>
      <c r="PEB10" s="355"/>
      <c r="PEC10" s="355"/>
      <c r="PED10" s="355"/>
      <c r="PEE10" s="355"/>
      <c r="PEF10" s="355"/>
      <c r="PEG10" s="355"/>
      <c r="PEH10" s="355"/>
      <c r="PEI10" s="355"/>
      <c r="PEJ10" s="355"/>
      <c r="PEK10" s="355"/>
      <c r="PEL10" s="355"/>
      <c r="PEM10" s="355"/>
      <c r="PEN10" s="355"/>
      <c r="PEO10" s="355"/>
      <c r="PEP10" s="355"/>
      <c r="PEQ10" s="355"/>
      <c r="PER10" s="355"/>
      <c r="PES10" s="355"/>
      <c r="PET10" s="355"/>
      <c r="PEU10" s="355"/>
      <c r="PEV10" s="355"/>
      <c r="PEW10" s="355"/>
      <c r="PEX10" s="355"/>
      <c r="PEY10" s="355"/>
      <c r="PEZ10" s="355"/>
      <c r="PFA10" s="355"/>
      <c r="PFB10" s="355"/>
      <c r="PFC10" s="355"/>
      <c r="PFD10" s="355"/>
      <c r="PFE10" s="355"/>
      <c r="PFF10" s="355"/>
      <c r="PFG10" s="355"/>
      <c r="PFH10" s="355"/>
      <c r="PFI10" s="355"/>
      <c r="PFJ10" s="355"/>
      <c r="PFK10" s="355"/>
      <c r="PFL10" s="355"/>
      <c r="PFM10" s="355"/>
      <c r="PFN10" s="355"/>
      <c r="PFO10" s="355"/>
      <c r="PFP10" s="355"/>
      <c r="PFQ10" s="355"/>
      <c r="PFR10" s="355"/>
      <c r="PFS10" s="355"/>
      <c r="PFT10" s="355"/>
      <c r="PFU10" s="355"/>
      <c r="PFV10" s="355"/>
      <c r="PFW10" s="355"/>
      <c r="PFX10" s="355"/>
      <c r="PFY10" s="355"/>
      <c r="PFZ10" s="355"/>
      <c r="PGA10" s="355"/>
      <c r="PGB10" s="355"/>
      <c r="PGC10" s="355"/>
      <c r="PGD10" s="355"/>
      <c r="PGE10" s="355"/>
      <c r="PGF10" s="355"/>
      <c r="PGG10" s="355"/>
      <c r="PGH10" s="355"/>
      <c r="PGI10" s="355"/>
      <c r="PGJ10" s="355"/>
      <c r="PGK10" s="355"/>
      <c r="PGL10" s="355"/>
      <c r="PGM10" s="355"/>
      <c r="PGN10" s="355"/>
      <c r="PGO10" s="355"/>
      <c r="PGP10" s="355"/>
      <c r="PGQ10" s="355"/>
      <c r="PGR10" s="355"/>
      <c r="PGS10" s="355"/>
      <c r="PGT10" s="355"/>
      <c r="PGU10" s="355"/>
      <c r="PGV10" s="355"/>
      <c r="PGW10" s="355"/>
      <c r="PGX10" s="355"/>
      <c r="PGY10" s="355"/>
      <c r="PGZ10" s="355"/>
      <c r="PHA10" s="355"/>
      <c r="PHB10" s="355"/>
      <c r="PHC10" s="355"/>
      <c r="PHD10" s="355"/>
      <c r="PHE10" s="355"/>
      <c r="PHF10" s="355"/>
      <c r="PHG10" s="355"/>
      <c r="PHH10" s="355"/>
      <c r="PHI10" s="355"/>
      <c r="PHJ10" s="355"/>
      <c r="PHK10" s="355"/>
      <c r="PHL10" s="355"/>
      <c r="PHM10" s="355"/>
      <c r="PHN10" s="355"/>
      <c r="PHO10" s="355"/>
      <c r="PHP10" s="355"/>
      <c r="PHQ10" s="355"/>
      <c r="PHR10" s="355"/>
      <c r="PHS10" s="355"/>
      <c r="PHT10" s="355"/>
      <c r="PHU10" s="355"/>
      <c r="PHV10" s="355"/>
      <c r="PHW10" s="355"/>
      <c r="PHX10" s="355"/>
      <c r="PHY10" s="355"/>
      <c r="PHZ10" s="355"/>
      <c r="PIA10" s="355"/>
      <c r="PIB10" s="355"/>
      <c r="PIC10" s="355"/>
      <c r="PID10" s="355"/>
      <c r="PIE10" s="355"/>
      <c r="PIF10" s="355"/>
      <c r="PIG10" s="355"/>
      <c r="PIH10" s="355"/>
      <c r="PII10" s="355"/>
      <c r="PIJ10" s="355"/>
      <c r="PIK10" s="355"/>
      <c r="PIL10" s="355"/>
      <c r="PIM10" s="355"/>
      <c r="PIN10" s="355"/>
      <c r="PIO10" s="355"/>
      <c r="PIP10" s="355"/>
      <c r="PIQ10" s="355"/>
      <c r="PIR10" s="355"/>
      <c r="PIS10" s="355"/>
      <c r="PIT10" s="355"/>
      <c r="PIU10" s="355"/>
      <c r="PIV10" s="355"/>
      <c r="PIW10" s="355"/>
      <c r="PIX10" s="355"/>
      <c r="PIY10" s="355"/>
      <c r="PIZ10" s="355"/>
      <c r="PJA10" s="355"/>
      <c r="PJB10" s="355"/>
      <c r="PJC10" s="355"/>
      <c r="PJD10" s="355"/>
      <c r="PJE10" s="355"/>
      <c r="PJF10" s="355"/>
      <c r="PJG10" s="355"/>
      <c r="PJH10" s="355"/>
      <c r="PJI10" s="355"/>
      <c r="PJJ10" s="355"/>
      <c r="PJK10" s="355"/>
      <c r="PJL10" s="355"/>
      <c r="PJM10" s="355"/>
      <c r="PJN10" s="355"/>
      <c r="PJO10" s="355"/>
      <c r="PJP10" s="355"/>
      <c r="PJQ10" s="355"/>
      <c r="PJR10" s="355"/>
      <c r="PJS10" s="355"/>
      <c r="PJT10" s="355"/>
      <c r="PJU10" s="355"/>
      <c r="PJV10" s="355"/>
      <c r="PJW10" s="355"/>
      <c r="PJX10" s="355"/>
      <c r="PJY10" s="355"/>
      <c r="PJZ10" s="355"/>
      <c r="PKA10" s="355"/>
      <c r="PKB10" s="355"/>
      <c r="PKC10" s="355"/>
      <c r="PKD10" s="355"/>
      <c r="PKE10" s="355"/>
      <c r="PKF10" s="355"/>
      <c r="PKG10" s="355"/>
      <c r="PKH10" s="355"/>
      <c r="PKI10" s="355"/>
      <c r="PKJ10" s="355"/>
      <c r="PKK10" s="355"/>
      <c r="PKL10" s="355"/>
      <c r="PKM10" s="355"/>
      <c r="PKN10" s="355"/>
      <c r="PKO10" s="355"/>
      <c r="PKP10" s="355"/>
      <c r="PKQ10" s="355"/>
      <c r="PKR10" s="355"/>
      <c r="PKS10" s="355"/>
      <c r="PKT10" s="355"/>
      <c r="PKU10" s="355"/>
      <c r="PKV10" s="355"/>
      <c r="PKW10" s="355"/>
      <c r="PKX10" s="355"/>
      <c r="PKY10" s="355"/>
      <c r="PKZ10" s="355"/>
      <c r="PLA10" s="355"/>
      <c r="PLB10" s="355"/>
      <c r="PLC10" s="355"/>
      <c r="PLD10" s="355"/>
      <c r="PLE10" s="355"/>
      <c r="PLF10" s="355"/>
      <c r="PLG10" s="355"/>
      <c r="PLH10" s="355"/>
      <c r="PLI10" s="355"/>
      <c r="PLJ10" s="355"/>
      <c r="PLK10" s="355"/>
      <c r="PLL10" s="355"/>
      <c r="PLM10" s="355"/>
      <c r="PLN10" s="355"/>
      <c r="PLO10" s="355"/>
      <c r="PLP10" s="355"/>
      <c r="PLQ10" s="355"/>
      <c r="PLR10" s="355"/>
      <c r="PLS10" s="355"/>
      <c r="PLT10" s="355"/>
      <c r="PLU10" s="355"/>
      <c r="PLV10" s="355"/>
      <c r="PLW10" s="355"/>
      <c r="PLX10" s="355"/>
      <c r="PLY10" s="355"/>
      <c r="PLZ10" s="355"/>
      <c r="PMA10" s="355"/>
      <c r="PMB10" s="355"/>
      <c r="PMC10" s="355"/>
      <c r="PMD10" s="355"/>
      <c r="PME10" s="355"/>
      <c r="PMF10" s="355"/>
      <c r="PMG10" s="355"/>
      <c r="PMH10" s="355"/>
      <c r="PMI10" s="355"/>
      <c r="PMJ10" s="355"/>
      <c r="PMK10" s="355"/>
      <c r="PML10" s="355"/>
      <c r="PMM10" s="355"/>
      <c r="PMN10" s="355"/>
      <c r="PMO10" s="355"/>
      <c r="PMP10" s="355"/>
      <c r="PMQ10" s="355"/>
      <c r="PMR10" s="355"/>
      <c r="PMS10" s="355"/>
      <c r="PMT10" s="355"/>
      <c r="PMU10" s="355"/>
      <c r="PMV10" s="355"/>
      <c r="PMW10" s="355"/>
      <c r="PMX10" s="355"/>
      <c r="PMY10" s="355"/>
      <c r="PMZ10" s="355"/>
      <c r="PNA10" s="355"/>
      <c r="PNB10" s="355"/>
      <c r="PNC10" s="355"/>
      <c r="PND10" s="355"/>
      <c r="PNE10" s="355"/>
      <c r="PNF10" s="355"/>
      <c r="PNG10" s="355"/>
      <c r="PNH10" s="355"/>
      <c r="PNI10" s="355"/>
      <c r="PNJ10" s="355"/>
      <c r="PNK10" s="355"/>
      <c r="PNL10" s="355"/>
      <c r="PNM10" s="355"/>
      <c r="PNN10" s="355"/>
      <c r="PNO10" s="355"/>
      <c r="PNP10" s="355"/>
      <c r="PNQ10" s="355"/>
      <c r="PNR10" s="355"/>
      <c r="PNS10" s="355"/>
      <c r="PNT10" s="355"/>
      <c r="PNU10" s="355"/>
      <c r="PNV10" s="355"/>
      <c r="PNW10" s="355"/>
      <c r="PNX10" s="355"/>
      <c r="PNY10" s="355"/>
      <c r="PNZ10" s="355"/>
      <c r="POA10" s="355"/>
      <c r="POB10" s="355"/>
      <c r="POC10" s="355"/>
      <c r="POD10" s="355"/>
      <c r="POE10" s="355"/>
      <c r="POF10" s="355"/>
      <c r="POG10" s="355"/>
      <c r="POH10" s="355"/>
      <c r="POI10" s="355"/>
      <c r="POJ10" s="355"/>
      <c r="POK10" s="355"/>
      <c r="POL10" s="355"/>
      <c r="POM10" s="355"/>
      <c r="PON10" s="355"/>
      <c r="POO10" s="355"/>
      <c r="POP10" s="355"/>
      <c r="POQ10" s="355"/>
      <c r="POR10" s="355"/>
      <c r="POS10" s="355"/>
      <c r="POT10" s="355"/>
      <c r="POU10" s="355"/>
      <c r="POV10" s="355"/>
      <c r="POW10" s="355"/>
      <c r="POX10" s="355"/>
      <c r="POY10" s="355"/>
      <c r="POZ10" s="355"/>
      <c r="PPA10" s="355"/>
      <c r="PPB10" s="355"/>
      <c r="PPC10" s="355"/>
      <c r="PPD10" s="355"/>
      <c r="PPE10" s="355"/>
      <c r="PPF10" s="355"/>
      <c r="PPG10" s="355"/>
      <c r="PPH10" s="355"/>
      <c r="PPI10" s="355"/>
      <c r="PPJ10" s="355"/>
      <c r="PPK10" s="355"/>
      <c r="PPL10" s="355"/>
      <c r="PPM10" s="355"/>
      <c r="PPN10" s="355"/>
      <c r="PPO10" s="355"/>
      <c r="PPP10" s="355"/>
      <c r="PPQ10" s="355"/>
      <c r="PPR10" s="355"/>
      <c r="PPS10" s="355"/>
      <c r="PPT10" s="355"/>
      <c r="PPU10" s="355"/>
      <c r="PPV10" s="355"/>
      <c r="PPW10" s="355"/>
      <c r="PPX10" s="355"/>
      <c r="PPY10" s="355"/>
      <c r="PPZ10" s="355"/>
      <c r="PQA10" s="355"/>
      <c r="PQB10" s="355"/>
      <c r="PQC10" s="355"/>
      <c r="PQD10" s="355"/>
      <c r="PQE10" s="355"/>
      <c r="PQF10" s="355"/>
      <c r="PQG10" s="355"/>
      <c r="PQH10" s="355"/>
      <c r="PQI10" s="355"/>
      <c r="PQJ10" s="355"/>
      <c r="PQK10" s="355"/>
      <c r="PQL10" s="355"/>
      <c r="PQM10" s="355"/>
      <c r="PQN10" s="355"/>
      <c r="PQO10" s="355"/>
      <c r="PQP10" s="355"/>
      <c r="PQQ10" s="355"/>
      <c r="PQR10" s="355"/>
      <c r="PQS10" s="355"/>
      <c r="PQT10" s="355"/>
      <c r="PQU10" s="355"/>
      <c r="PQV10" s="355"/>
      <c r="PQW10" s="355"/>
      <c r="PQX10" s="355"/>
      <c r="PQY10" s="355"/>
      <c r="PQZ10" s="355"/>
      <c r="PRA10" s="355"/>
      <c r="PRB10" s="355"/>
      <c r="PRC10" s="355"/>
      <c r="PRD10" s="355"/>
      <c r="PRE10" s="355"/>
      <c r="PRF10" s="355"/>
      <c r="PRG10" s="355"/>
      <c r="PRH10" s="355"/>
      <c r="PRI10" s="355"/>
      <c r="PRJ10" s="355"/>
      <c r="PRK10" s="355"/>
      <c r="PRL10" s="355"/>
      <c r="PRM10" s="355"/>
      <c r="PRN10" s="355"/>
      <c r="PRO10" s="355"/>
      <c r="PRP10" s="355"/>
      <c r="PRQ10" s="355"/>
      <c r="PRR10" s="355"/>
      <c r="PRS10" s="355"/>
      <c r="PRT10" s="355"/>
      <c r="PRU10" s="355"/>
      <c r="PRV10" s="355"/>
      <c r="PRW10" s="355"/>
      <c r="PRX10" s="355"/>
      <c r="PRY10" s="355"/>
      <c r="PRZ10" s="355"/>
      <c r="PSA10" s="355"/>
      <c r="PSB10" s="355"/>
      <c r="PSC10" s="355"/>
      <c r="PSD10" s="355"/>
      <c r="PSE10" s="355"/>
      <c r="PSF10" s="355"/>
      <c r="PSG10" s="355"/>
      <c r="PSH10" s="355"/>
      <c r="PSI10" s="355"/>
      <c r="PSJ10" s="355"/>
      <c r="PSK10" s="355"/>
      <c r="PSL10" s="355"/>
      <c r="PSM10" s="355"/>
      <c r="PSN10" s="355"/>
      <c r="PSO10" s="355"/>
      <c r="PSP10" s="355"/>
      <c r="PSQ10" s="355"/>
      <c r="PSR10" s="355"/>
      <c r="PSS10" s="355"/>
      <c r="PST10" s="355"/>
      <c r="PSU10" s="355"/>
      <c r="PSV10" s="355"/>
      <c r="PSW10" s="355"/>
      <c r="PSX10" s="355"/>
      <c r="PSY10" s="355"/>
      <c r="PSZ10" s="355"/>
      <c r="PTA10" s="355"/>
      <c r="PTB10" s="355"/>
      <c r="PTC10" s="355"/>
      <c r="PTD10" s="355"/>
      <c r="PTE10" s="355"/>
      <c r="PTF10" s="355"/>
      <c r="PTG10" s="355"/>
      <c r="PTH10" s="355"/>
      <c r="PTI10" s="355"/>
      <c r="PTJ10" s="355"/>
      <c r="PTK10" s="355"/>
      <c r="PTL10" s="355"/>
      <c r="PTM10" s="355"/>
      <c r="PTN10" s="355"/>
      <c r="PTO10" s="355"/>
      <c r="PTP10" s="355"/>
      <c r="PTQ10" s="355"/>
      <c r="PTR10" s="355"/>
      <c r="PTS10" s="355"/>
      <c r="PTT10" s="355"/>
      <c r="PTU10" s="355"/>
      <c r="PTV10" s="355"/>
      <c r="PTW10" s="355"/>
      <c r="PTX10" s="355"/>
      <c r="PTY10" s="355"/>
      <c r="PTZ10" s="355"/>
      <c r="PUA10" s="355"/>
      <c r="PUB10" s="355"/>
      <c r="PUC10" s="355"/>
      <c r="PUD10" s="355"/>
      <c r="PUE10" s="355"/>
      <c r="PUF10" s="355"/>
      <c r="PUG10" s="355"/>
      <c r="PUH10" s="355"/>
      <c r="PUI10" s="355"/>
      <c r="PUJ10" s="355"/>
      <c r="PUK10" s="355"/>
      <c r="PUL10" s="355"/>
      <c r="PUM10" s="355"/>
      <c r="PUN10" s="355"/>
      <c r="PUO10" s="355"/>
      <c r="PUP10" s="355"/>
      <c r="PUQ10" s="355"/>
      <c r="PUR10" s="355"/>
      <c r="PUS10" s="355"/>
      <c r="PUT10" s="355"/>
      <c r="PUU10" s="355"/>
      <c r="PUV10" s="355"/>
      <c r="PUW10" s="355"/>
      <c r="PUX10" s="355"/>
      <c r="PUY10" s="355"/>
      <c r="PUZ10" s="355"/>
      <c r="PVA10" s="355"/>
      <c r="PVB10" s="355"/>
      <c r="PVC10" s="355"/>
      <c r="PVD10" s="355"/>
      <c r="PVE10" s="355"/>
      <c r="PVF10" s="355"/>
      <c r="PVG10" s="355"/>
      <c r="PVH10" s="355"/>
      <c r="PVI10" s="355"/>
      <c r="PVJ10" s="355"/>
      <c r="PVK10" s="355"/>
      <c r="PVL10" s="355"/>
      <c r="PVM10" s="355"/>
      <c r="PVN10" s="355"/>
      <c r="PVO10" s="355"/>
      <c r="PVP10" s="355"/>
      <c r="PVQ10" s="355"/>
      <c r="PVR10" s="355"/>
      <c r="PVS10" s="355"/>
      <c r="PVT10" s="355"/>
      <c r="PVU10" s="355"/>
      <c r="PVV10" s="355"/>
      <c r="PVW10" s="355"/>
      <c r="PVX10" s="355"/>
      <c r="PVY10" s="355"/>
      <c r="PVZ10" s="355"/>
      <c r="PWA10" s="355"/>
      <c r="PWB10" s="355"/>
      <c r="PWC10" s="355"/>
      <c r="PWD10" s="355"/>
      <c r="PWE10" s="355"/>
      <c r="PWF10" s="355"/>
      <c r="PWG10" s="355"/>
      <c r="PWH10" s="355"/>
      <c r="PWI10" s="355"/>
      <c r="PWJ10" s="355"/>
      <c r="PWK10" s="355"/>
      <c r="PWL10" s="355"/>
      <c r="PWM10" s="355"/>
      <c r="PWN10" s="355"/>
      <c r="PWO10" s="355"/>
      <c r="PWP10" s="355"/>
      <c r="PWQ10" s="355"/>
      <c r="PWR10" s="355"/>
      <c r="PWS10" s="355"/>
      <c r="PWT10" s="355"/>
      <c r="PWU10" s="355"/>
      <c r="PWV10" s="355"/>
      <c r="PWW10" s="355"/>
      <c r="PWX10" s="355"/>
      <c r="PWY10" s="355"/>
      <c r="PWZ10" s="355"/>
      <c r="PXA10" s="355"/>
      <c r="PXB10" s="355"/>
      <c r="PXC10" s="355"/>
      <c r="PXD10" s="355"/>
      <c r="PXE10" s="355"/>
      <c r="PXF10" s="355"/>
      <c r="PXG10" s="355"/>
      <c r="PXH10" s="355"/>
      <c r="PXI10" s="355"/>
      <c r="PXJ10" s="355"/>
      <c r="PXK10" s="355"/>
      <c r="PXL10" s="355"/>
      <c r="PXM10" s="355"/>
      <c r="PXN10" s="355"/>
      <c r="PXO10" s="355"/>
      <c r="PXP10" s="355"/>
      <c r="PXQ10" s="355"/>
      <c r="PXR10" s="355"/>
      <c r="PXS10" s="355"/>
      <c r="PXT10" s="355"/>
      <c r="PXU10" s="355"/>
      <c r="PXV10" s="355"/>
      <c r="PXW10" s="355"/>
      <c r="PXX10" s="355"/>
      <c r="PXY10" s="355"/>
      <c r="PXZ10" s="355"/>
      <c r="PYA10" s="355"/>
      <c r="PYB10" s="355"/>
      <c r="PYC10" s="355"/>
      <c r="PYD10" s="355"/>
      <c r="PYE10" s="355"/>
      <c r="PYF10" s="355"/>
      <c r="PYG10" s="355"/>
      <c r="PYH10" s="355"/>
      <c r="PYI10" s="355"/>
      <c r="PYJ10" s="355"/>
      <c r="PYK10" s="355"/>
      <c r="PYL10" s="355"/>
      <c r="PYM10" s="355"/>
      <c r="PYN10" s="355"/>
      <c r="PYO10" s="355"/>
      <c r="PYP10" s="355"/>
      <c r="PYQ10" s="355"/>
      <c r="PYR10" s="355"/>
      <c r="PYS10" s="355"/>
      <c r="PYT10" s="355"/>
      <c r="PYU10" s="355"/>
      <c r="PYV10" s="355"/>
      <c r="PYW10" s="355"/>
      <c r="PYX10" s="355"/>
      <c r="PYY10" s="355"/>
      <c r="PYZ10" s="355"/>
      <c r="PZA10" s="355"/>
      <c r="PZB10" s="355"/>
      <c r="PZC10" s="355"/>
      <c r="PZD10" s="355"/>
      <c r="PZE10" s="355"/>
      <c r="PZF10" s="355"/>
      <c r="PZG10" s="355"/>
      <c r="PZH10" s="355"/>
      <c r="PZI10" s="355"/>
      <c r="PZJ10" s="355"/>
      <c r="PZK10" s="355"/>
      <c r="PZL10" s="355"/>
      <c r="PZM10" s="355"/>
      <c r="PZN10" s="355"/>
      <c r="PZO10" s="355"/>
      <c r="PZP10" s="355"/>
      <c r="PZQ10" s="355"/>
      <c r="PZR10" s="355"/>
      <c r="PZS10" s="355"/>
      <c r="PZT10" s="355"/>
      <c r="PZU10" s="355"/>
      <c r="PZV10" s="355"/>
      <c r="PZW10" s="355"/>
      <c r="PZX10" s="355"/>
      <c r="PZY10" s="355"/>
      <c r="PZZ10" s="355"/>
      <c r="QAA10" s="355"/>
      <c r="QAB10" s="355"/>
      <c r="QAC10" s="355"/>
      <c r="QAD10" s="355"/>
      <c r="QAE10" s="355"/>
      <c r="QAF10" s="355"/>
      <c r="QAG10" s="355"/>
      <c r="QAH10" s="355"/>
      <c r="QAI10" s="355"/>
      <c r="QAJ10" s="355"/>
      <c r="QAK10" s="355"/>
      <c r="QAL10" s="355"/>
      <c r="QAM10" s="355"/>
      <c r="QAN10" s="355"/>
      <c r="QAO10" s="355"/>
      <c r="QAP10" s="355"/>
      <c r="QAQ10" s="355"/>
      <c r="QAR10" s="355"/>
      <c r="QAS10" s="355"/>
      <c r="QAT10" s="355"/>
      <c r="QAU10" s="355"/>
      <c r="QAV10" s="355"/>
      <c r="QAW10" s="355"/>
      <c r="QAX10" s="355"/>
      <c r="QAY10" s="355"/>
      <c r="QAZ10" s="355"/>
      <c r="QBA10" s="355"/>
      <c r="QBB10" s="355"/>
      <c r="QBC10" s="355"/>
      <c r="QBD10" s="355"/>
      <c r="QBE10" s="355"/>
      <c r="QBF10" s="355"/>
      <c r="QBG10" s="355"/>
      <c r="QBH10" s="355"/>
      <c r="QBI10" s="355"/>
      <c r="QBJ10" s="355"/>
      <c r="QBK10" s="355"/>
      <c r="QBL10" s="355"/>
      <c r="QBM10" s="355"/>
      <c r="QBN10" s="355"/>
      <c r="QBO10" s="355"/>
      <c r="QBP10" s="355"/>
      <c r="QBQ10" s="355"/>
      <c r="QBR10" s="355"/>
      <c r="QBS10" s="355"/>
      <c r="QBT10" s="355"/>
      <c r="QBU10" s="355"/>
      <c r="QBV10" s="355"/>
      <c r="QBW10" s="355"/>
      <c r="QBX10" s="355"/>
      <c r="QBY10" s="355"/>
      <c r="QBZ10" s="355"/>
      <c r="QCA10" s="355"/>
      <c r="QCB10" s="355"/>
      <c r="QCC10" s="355"/>
      <c r="QCD10" s="355"/>
      <c r="QCE10" s="355"/>
      <c r="QCF10" s="355"/>
      <c r="QCG10" s="355"/>
      <c r="QCH10" s="355"/>
      <c r="QCI10" s="355"/>
      <c r="QCJ10" s="355"/>
      <c r="QCK10" s="355"/>
      <c r="QCL10" s="355"/>
      <c r="QCM10" s="355"/>
      <c r="QCN10" s="355"/>
      <c r="QCO10" s="355"/>
      <c r="QCP10" s="355"/>
      <c r="QCQ10" s="355"/>
      <c r="QCR10" s="355"/>
      <c r="QCS10" s="355"/>
      <c r="QCT10" s="355"/>
      <c r="QCU10" s="355"/>
      <c r="QCV10" s="355"/>
      <c r="QCW10" s="355"/>
      <c r="QCX10" s="355"/>
      <c r="QCY10" s="355"/>
      <c r="QCZ10" s="355"/>
      <c r="QDA10" s="355"/>
      <c r="QDB10" s="355"/>
      <c r="QDC10" s="355"/>
      <c r="QDD10" s="355"/>
      <c r="QDE10" s="355"/>
      <c r="QDF10" s="355"/>
      <c r="QDG10" s="355"/>
      <c r="QDH10" s="355"/>
      <c r="QDI10" s="355"/>
      <c r="QDJ10" s="355"/>
      <c r="QDK10" s="355"/>
      <c r="QDL10" s="355"/>
      <c r="QDM10" s="355"/>
      <c r="QDN10" s="355"/>
      <c r="QDO10" s="355"/>
      <c r="QDP10" s="355"/>
      <c r="QDQ10" s="355"/>
      <c r="QDR10" s="355"/>
      <c r="QDS10" s="355"/>
      <c r="QDT10" s="355"/>
      <c r="QDU10" s="355"/>
      <c r="QDV10" s="355"/>
      <c r="QDW10" s="355"/>
      <c r="QDX10" s="355"/>
      <c r="QDY10" s="355"/>
      <c r="QDZ10" s="355"/>
      <c r="QEA10" s="355"/>
      <c r="QEB10" s="355"/>
      <c r="QEC10" s="355"/>
      <c r="QED10" s="355"/>
      <c r="QEE10" s="355"/>
      <c r="QEF10" s="355"/>
      <c r="QEG10" s="355"/>
      <c r="QEH10" s="355"/>
      <c r="QEI10" s="355"/>
      <c r="QEJ10" s="355"/>
      <c r="QEK10" s="355"/>
      <c r="QEL10" s="355"/>
      <c r="QEM10" s="355"/>
      <c r="QEN10" s="355"/>
      <c r="QEO10" s="355"/>
      <c r="QEP10" s="355"/>
      <c r="QEQ10" s="355"/>
      <c r="QER10" s="355"/>
      <c r="QES10" s="355"/>
      <c r="QET10" s="355"/>
      <c r="QEU10" s="355"/>
      <c r="QEV10" s="355"/>
      <c r="QEW10" s="355"/>
      <c r="QEX10" s="355"/>
      <c r="QEY10" s="355"/>
      <c r="QEZ10" s="355"/>
      <c r="QFA10" s="355"/>
      <c r="QFB10" s="355"/>
      <c r="QFC10" s="355"/>
      <c r="QFD10" s="355"/>
      <c r="QFE10" s="355"/>
      <c r="QFF10" s="355"/>
      <c r="QFG10" s="355"/>
      <c r="QFH10" s="355"/>
      <c r="QFI10" s="355"/>
      <c r="QFJ10" s="355"/>
      <c r="QFK10" s="355"/>
      <c r="QFL10" s="355"/>
      <c r="QFM10" s="355"/>
      <c r="QFN10" s="355"/>
      <c r="QFO10" s="355"/>
      <c r="QFP10" s="355"/>
      <c r="QFQ10" s="355"/>
      <c r="QFR10" s="355"/>
      <c r="QFS10" s="355"/>
      <c r="QFT10" s="355"/>
      <c r="QFU10" s="355"/>
      <c r="QFV10" s="355"/>
      <c r="QFW10" s="355"/>
      <c r="QFX10" s="355"/>
      <c r="QFY10" s="355"/>
      <c r="QFZ10" s="355"/>
      <c r="QGA10" s="355"/>
      <c r="QGB10" s="355"/>
      <c r="QGC10" s="355"/>
      <c r="QGD10" s="355"/>
      <c r="QGE10" s="355"/>
      <c r="QGF10" s="355"/>
      <c r="QGG10" s="355"/>
      <c r="QGH10" s="355"/>
      <c r="QGI10" s="355"/>
      <c r="QGJ10" s="355"/>
      <c r="QGK10" s="355"/>
      <c r="QGL10" s="355"/>
      <c r="QGM10" s="355"/>
      <c r="QGN10" s="355"/>
      <c r="QGO10" s="355"/>
      <c r="QGP10" s="355"/>
      <c r="QGQ10" s="355"/>
      <c r="QGR10" s="355"/>
      <c r="QGS10" s="355"/>
      <c r="QGT10" s="355"/>
      <c r="QGU10" s="355"/>
      <c r="QGV10" s="355"/>
      <c r="QGW10" s="355"/>
      <c r="QGX10" s="355"/>
      <c r="QGY10" s="355"/>
      <c r="QGZ10" s="355"/>
      <c r="QHA10" s="355"/>
      <c r="QHB10" s="355"/>
      <c r="QHC10" s="355"/>
      <c r="QHD10" s="355"/>
      <c r="QHE10" s="355"/>
      <c r="QHF10" s="355"/>
      <c r="QHG10" s="355"/>
      <c r="QHH10" s="355"/>
      <c r="QHI10" s="355"/>
      <c r="QHJ10" s="355"/>
      <c r="QHK10" s="355"/>
      <c r="QHL10" s="355"/>
      <c r="QHM10" s="355"/>
      <c r="QHN10" s="355"/>
      <c r="QHO10" s="355"/>
      <c r="QHP10" s="355"/>
      <c r="QHQ10" s="355"/>
      <c r="QHR10" s="355"/>
      <c r="QHS10" s="355"/>
      <c r="QHT10" s="355"/>
      <c r="QHU10" s="355"/>
      <c r="QHV10" s="355"/>
      <c r="QHW10" s="355"/>
      <c r="QHX10" s="355"/>
      <c r="QHY10" s="355"/>
      <c r="QHZ10" s="355"/>
      <c r="QIA10" s="355"/>
      <c r="QIB10" s="355"/>
      <c r="QIC10" s="355"/>
      <c r="QID10" s="355"/>
      <c r="QIE10" s="355"/>
      <c r="QIF10" s="355"/>
      <c r="QIG10" s="355"/>
      <c r="QIH10" s="355"/>
      <c r="QII10" s="355"/>
      <c r="QIJ10" s="355"/>
      <c r="QIK10" s="355"/>
      <c r="QIL10" s="355"/>
      <c r="QIM10" s="355"/>
      <c r="QIN10" s="355"/>
      <c r="QIO10" s="355"/>
      <c r="QIP10" s="355"/>
      <c r="QIQ10" s="355"/>
      <c r="QIR10" s="355"/>
      <c r="QIS10" s="355"/>
      <c r="QIT10" s="355"/>
      <c r="QIU10" s="355"/>
      <c r="QIV10" s="355"/>
      <c r="QIW10" s="355"/>
      <c r="QIX10" s="355"/>
      <c r="QIY10" s="355"/>
      <c r="QIZ10" s="355"/>
      <c r="QJA10" s="355"/>
      <c r="QJB10" s="355"/>
      <c r="QJC10" s="355"/>
      <c r="QJD10" s="355"/>
      <c r="QJE10" s="355"/>
      <c r="QJF10" s="355"/>
      <c r="QJG10" s="355"/>
      <c r="QJH10" s="355"/>
      <c r="QJI10" s="355"/>
      <c r="QJJ10" s="355"/>
      <c r="QJK10" s="355"/>
      <c r="QJL10" s="355"/>
      <c r="QJM10" s="355"/>
      <c r="QJN10" s="355"/>
      <c r="QJO10" s="355"/>
      <c r="QJP10" s="355"/>
      <c r="QJQ10" s="355"/>
      <c r="QJR10" s="355"/>
      <c r="QJS10" s="355"/>
      <c r="QJT10" s="355"/>
      <c r="QJU10" s="355"/>
      <c r="QJV10" s="355"/>
      <c r="QJW10" s="355"/>
      <c r="QJX10" s="355"/>
      <c r="QJY10" s="355"/>
      <c r="QJZ10" s="355"/>
      <c r="QKA10" s="355"/>
      <c r="QKB10" s="355"/>
      <c r="QKC10" s="355"/>
      <c r="QKD10" s="355"/>
      <c r="QKE10" s="355"/>
      <c r="QKF10" s="355"/>
      <c r="QKG10" s="355"/>
      <c r="QKH10" s="355"/>
      <c r="QKI10" s="355"/>
      <c r="QKJ10" s="355"/>
      <c r="QKK10" s="355"/>
      <c r="QKL10" s="355"/>
      <c r="QKM10" s="355"/>
      <c r="QKN10" s="355"/>
      <c r="QKO10" s="355"/>
      <c r="QKP10" s="355"/>
      <c r="QKQ10" s="355"/>
      <c r="QKR10" s="355"/>
      <c r="QKS10" s="355"/>
      <c r="QKT10" s="355"/>
      <c r="QKU10" s="355"/>
      <c r="QKV10" s="355"/>
      <c r="QKW10" s="355"/>
      <c r="QKX10" s="355"/>
      <c r="QKY10" s="355"/>
      <c r="QKZ10" s="355"/>
      <c r="QLA10" s="355"/>
      <c r="QLB10" s="355"/>
      <c r="QLC10" s="355"/>
      <c r="QLD10" s="355"/>
      <c r="QLE10" s="355"/>
      <c r="QLF10" s="355"/>
      <c r="QLG10" s="355"/>
      <c r="QLH10" s="355"/>
      <c r="QLI10" s="355"/>
      <c r="QLJ10" s="355"/>
      <c r="QLK10" s="355"/>
      <c r="QLL10" s="355"/>
      <c r="QLM10" s="355"/>
      <c r="QLN10" s="355"/>
      <c r="QLO10" s="355"/>
      <c r="QLP10" s="355"/>
      <c r="QLQ10" s="355"/>
      <c r="QLR10" s="355"/>
      <c r="QLS10" s="355"/>
      <c r="QLT10" s="355"/>
      <c r="QLU10" s="355"/>
      <c r="QLV10" s="355"/>
      <c r="QLW10" s="355"/>
      <c r="QLX10" s="355"/>
      <c r="QLY10" s="355"/>
      <c r="QLZ10" s="355"/>
      <c r="QMA10" s="355"/>
      <c r="QMB10" s="355"/>
      <c r="QMC10" s="355"/>
      <c r="QMD10" s="355"/>
      <c r="QME10" s="355"/>
      <c r="QMF10" s="355"/>
      <c r="QMG10" s="355"/>
      <c r="QMH10" s="355"/>
      <c r="QMI10" s="355"/>
      <c r="QMJ10" s="355"/>
      <c r="QMK10" s="355"/>
      <c r="QML10" s="355"/>
      <c r="QMM10" s="355"/>
      <c r="QMN10" s="355"/>
      <c r="QMO10" s="355"/>
      <c r="QMP10" s="355"/>
      <c r="QMQ10" s="355"/>
      <c r="QMR10" s="355"/>
      <c r="QMS10" s="355"/>
      <c r="QMT10" s="355"/>
      <c r="QMU10" s="355"/>
      <c r="QMV10" s="355"/>
      <c r="QMW10" s="355"/>
      <c r="QMX10" s="355"/>
      <c r="QMY10" s="355"/>
      <c r="QMZ10" s="355"/>
      <c r="QNA10" s="355"/>
      <c r="QNB10" s="355"/>
      <c r="QNC10" s="355"/>
      <c r="QND10" s="355"/>
      <c r="QNE10" s="355"/>
      <c r="QNF10" s="355"/>
      <c r="QNG10" s="355"/>
      <c r="QNH10" s="355"/>
      <c r="QNI10" s="355"/>
      <c r="QNJ10" s="355"/>
      <c r="QNK10" s="355"/>
      <c r="QNL10" s="355"/>
      <c r="QNM10" s="355"/>
      <c r="QNN10" s="355"/>
      <c r="QNO10" s="355"/>
      <c r="QNP10" s="355"/>
      <c r="QNQ10" s="355"/>
      <c r="QNR10" s="355"/>
      <c r="QNS10" s="355"/>
      <c r="QNT10" s="355"/>
      <c r="QNU10" s="355"/>
      <c r="QNV10" s="355"/>
      <c r="QNW10" s="355"/>
      <c r="QNX10" s="355"/>
      <c r="QNY10" s="355"/>
      <c r="QNZ10" s="355"/>
      <c r="QOA10" s="355"/>
      <c r="QOB10" s="355"/>
      <c r="QOC10" s="355"/>
      <c r="QOD10" s="355"/>
      <c r="QOE10" s="355"/>
      <c r="QOF10" s="355"/>
      <c r="QOG10" s="355"/>
      <c r="QOH10" s="355"/>
      <c r="QOI10" s="355"/>
      <c r="QOJ10" s="355"/>
      <c r="QOK10" s="355"/>
      <c r="QOL10" s="355"/>
      <c r="QOM10" s="355"/>
      <c r="QON10" s="355"/>
      <c r="QOO10" s="355"/>
      <c r="QOP10" s="355"/>
      <c r="QOQ10" s="355"/>
      <c r="QOR10" s="355"/>
      <c r="QOS10" s="355"/>
      <c r="QOT10" s="355"/>
      <c r="QOU10" s="355"/>
      <c r="QOV10" s="355"/>
      <c r="QOW10" s="355"/>
      <c r="QOX10" s="355"/>
      <c r="QOY10" s="355"/>
      <c r="QOZ10" s="355"/>
      <c r="QPA10" s="355"/>
      <c r="QPB10" s="355"/>
      <c r="QPC10" s="355"/>
      <c r="QPD10" s="355"/>
      <c r="QPE10" s="355"/>
      <c r="QPF10" s="355"/>
      <c r="QPG10" s="355"/>
      <c r="QPH10" s="355"/>
      <c r="QPI10" s="355"/>
      <c r="QPJ10" s="355"/>
      <c r="QPK10" s="355"/>
      <c r="QPL10" s="355"/>
      <c r="QPM10" s="355"/>
      <c r="QPN10" s="355"/>
      <c r="QPO10" s="355"/>
      <c r="QPP10" s="355"/>
      <c r="QPQ10" s="355"/>
      <c r="QPR10" s="355"/>
      <c r="QPS10" s="355"/>
      <c r="QPT10" s="355"/>
      <c r="QPU10" s="355"/>
      <c r="QPV10" s="355"/>
      <c r="QPW10" s="355"/>
      <c r="QPX10" s="355"/>
      <c r="QPY10" s="355"/>
      <c r="QPZ10" s="355"/>
      <c r="QQA10" s="355"/>
      <c r="QQB10" s="355"/>
      <c r="QQC10" s="355"/>
      <c r="QQD10" s="355"/>
      <c r="QQE10" s="355"/>
      <c r="QQF10" s="355"/>
      <c r="QQG10" s="355"/>
      <c r="QQH10" s="355"/>
      <c r="QQI10" s="355"/>
      <c r="QQJ10" s="355"/>
      <c r="QQK10" s="355"/>
      <c r="QQL10" s="355"/>
      <c r="QQM10" s="355"/>
      <c r="QQN10" s="355"/>
      <c r="QQO10" s="355"/>
      <c r="QQP10" s="355"/>
      <c r="QQQ10" s="355"/>
      <c r="QQR10" s="355"/>
      <c r="QQS10" s="355"/>
      <c r="QQT10" s="355"/>
      <c r="QQU10" s="355"/>
      <c r="QQV10" s="355"/>
      <c r="QQW10" s="355"/>
      <c r="QQX10" s="355"/>
      <c r="QQY10" s="355"/>
      <c r="QQZ10" s="355"/>
      <c r="QRA10" s="355"/>
      <c r="QRB10" s="355"/>
      <c r="QRC10" s="355"/>
      <c r="QRD10" s="355"/>
      <c r="QRE10" s="355"/>
      <c r="QRF10" s="355"/>
      <c r="QRG10" s="355"/>
      <c r="QRH10" s="355"/>
      <c r="QRI10" s="355"/>
      <c r="QRJ10" s="355"/>
      <c r="QRK10" s="355"/>
      <c r="QRL10" s="355"/>
      <c r="QRM10" s="355"/>
      <c r="QRN10" s="355"/>
      <c r="QRO10" s="355"/>
      <c r="QRP10" s="355"/>
      <c r="QRQ10" s="355"/>
      <c r="QRR10" s="355"/>
      <c r="QRS10" s="355"/>
      <c r="QRT10" s="355"/>
      <c r="QRU10" s="355"/>
      <c r="QRV10" s="355"/>
      <c r="QRW10" s="355"/>
      <c r="QRX10" s="355"/>
      <c r="QRY10" s="355"/>
      <c r="QRZ10" s="355"/>
      <c r="QSA10" s="355"/>
      <c r="QSB10" s="355"/>
      <c r="QSC10" s="355"/>
      <c r="QSD10" s="355"/>
      <c r="QSE10" s="355"/>
      <c r="QSF10" s="355"/>
      <c r="QSG10" s="355"/>
      <c r="QSH10" s="355"/>
      <c r="QSI10" s="355"/>
      <c r="QSJ10" s="355"/>
      <c r="QSK10" s="355"/>
      <c r="QSL10" s="355"/>
      <c r="QSM10" s="355"/>
      <c r="QSN10" s="355"/>
      <c r="QSO10" s="355"/>
      <c r="QSP10" s="355"/>
      <c r="QSQ10" s="355"/>
      <c r="QSR10" s="355"/>
      <c r="QSS10" s="355"/>
      <c r="QST10" s="355"/>
      <c r="QSU10" s="355"/>
      <c r="QSV10" s="355"/>
      <c r="QSW10" s="355"/>
      <c r="QSX10" s="355"/>
      <c r="QSY10" s="355"/>
      <c r="QSZ10" s="355"/>
      <c r="QTA10" s="355"/>
      <c r="QTB10" s="355"/>
      <c r="QTC10" s="355"/>
      <c r="QTD10" s="355"/>
      <c r="QTE10" s="355"/>
      <c r="QTF10" s="355"/>
      <c r="QTG10" s="355"/>
      <c r="QTH10" s="355"/>
      <c r="QTI10" s="355"/>
      <c r="QTJ10" s="355"/>
      <c r="QTK10" s="355"/>
      <c r="QTL10" s="355"/>
      <c r="QTM10" s="355"/>
      <c r="QTN10" s="355"/>
      <c r="QTO10" s="355"/>
      <c r="QTP10" s="355"/>
      <c r="QTQ10" s="355"/>
      <c r="QTR10" s="355"/>
      <c r="QTS10" s="355"/>
      <c r="QTT10" s="355"/>
      <c r="QTU10" s="355"/>
      <c r="QTV10" s="355"/>
      <c r="QTW10" s="355"/>
      <c r="QTX10" s="355"/>
      <c r="QTY10" s="355"/>
      <c r="QTZ10" s="355"/>
      <c r="QUA10" s="355"/>
      <c r="QUB10" s="355"/>
      <c r="QUC10" s="355"/>
      <c r="QUD10" s="355"/>
      <c r="QUE10" s="355"/>
      <c r="QUF10" s="355"/>
      <c r="QUG10" s="355"/>
      <c r="QUH10" s="355"/>
      <c r="QUI10" s="355"/>
      <c r="QUJ10" s="355"/>
      <c r="QUK10" s="355"/>
      <c r="QUL10" s="355"/>
      <c r="QUM10" s="355"/>
      <c r="QUN10" s="355"/>
      <c r="QUO10" s="355"/>
      <c r="QUP10" s="355"/>
      <c r="QUQ10" s="355"/>
      <c r="QUR10" s="355"/>
      <c r="QUS10" s="355"/>
      <c r="QUT10" s="355"/>
      <c r="QUU10" s="355"/>
      <c r="QUV10" s="355"/>
      <c r="QUW10" s="355"/>
      <c r="QUX10" s="355"/>
      <c r="QUY10" s="355"/>
      <c r="QUZ10" s="355"/>
      <c r="QVA10" s="355"/>
      <c r="QVB10" s="355"/>
      <c r="QVC10" s="355"/>
      <c r="QVD10" s="355"/>
      <c r="QVE10" s="355"/>
      <c r="QVF10" s="355"/>
      <c r="QVG10" s="355"/>
      <c r="QVH10" s="355"/>
      <c r="QVI10" s="355"/>
      <c r="QVJ10" s="355"/>
      <c r="QVK10" s="355"/>
      <c r="QVL10" s="355"/>
      <c r="QVM10" s="355"/>
      <c r="QVN10" s="355"/>
      <c r="QVO10" s="355"/>
      <c r="QVP10" s="355"/>
      <c r="QVQ10" s="355"/>
      <c r="QVR10" s="355"/>
      <c r="QVS10" s="355"/>
      <c r="QVT10" s="355"/>
      <c r="QVU10" s="355"/>
      <c r="QVV10" s="355"/>
      <c r="QVW10" s="355"/>
      <c r="QVX10" s="355"/>
      <c r="QVY10" s="355"/>
      <c r="QVZ10" s="355"/>
      <c r="QWA10" s="355"/>
      <c r="QWB10" s="355"/>
      <c r="QWC10" s="355"/>
      <c r="QWD10" s="355"/>
      <c r="QWE10" s="355"/>
      <c r="QWF10" s="355"/>
      <c r="QWG10" s="355"/>
      <c r="QWH10" s="355"/>
      <c r="QWI10" s="355"/>
      <c r="QWJ10" s="355"/>
      <c r="QWK10" s="355"/>
      <c r="QWL10" s="355"/>
      <c r="QWM10" s="355"/>
      <c r="QWN10" s="355"/>
      <c r="QWO10" s="355"/>
      <c r="QWP10" s="355"/>
      <c r="QWQ10" s="355"/>
      <c r="QWR10" s="355"/>
      <c r="QWS10" s="355"/>
      <c r="QWT10" s="355"/>
      <c r="QWU10" s="355"/>
      <c r="QWV10" s="355"/>
      <c r="QWW10" s="355"/>
      <c r="QWX10" s="355"/>
      <c r="QWY10" s="355"/>
      <c r="QWZ10" s="355"/>
      <c r="QXA10" s="355"/>
      <c r="QXB10" s="355"/>
      <c r="QXC10" s="355"/>
      <c r="QXD10" s="355"/>
      <c r="QXE10" s="355"/>
      <c r="QXF10" s="355"/>
      <c r="QXG10" s="355"/>
      <c r="QXH10" s="355"/>
      <c r="QXI10" s="355"/>
      <c r="QXJ10" s="355"/>
      <c r="QXK10" s="355"/>
      <c r="QXL10" s="355"/>
      <c r="QXM10" s="355"/>
      <c r="QXN10" s="355"/>
      <c r="QXO10" s="355"/>
      <c r="QXP10" s="355"/>
      <c r="QXQ10" s="355"/>
      <c r="QXR10" s="355"/>
      <c r="QXS10" s="355"/>
      <c r="QXT10" s="355"/>
      <c r="QXU10" s="355"/>
      <c r="QXV10" s="355"/>
      <c r="QXW10" s="355"/>
      <c r="QXX10" s="355"/>
      <c r="QXY10" s="355"/>
      <c r="QXZ10" s="355"/>
      <c r="QYA10" s="355"/>
      <c r="QYB10" s="355"/>
      <c r="QYC10" s="355"/>
      <c r="QYD10" s="355"/>
      <c r="QYE10" s="355"/>
      <c r="QYF10" s="355"/>
      <c r="QYG10" s="355"/>
      <c r="QYH10" s="355"/>
      <c r="QYI10" s="355"/>
      <c r="QYJ10" s="355"/>
      <c r="QYK10" s="355"/>
      <c r="QYL10" s="355"/>
      <c r="QYM10" s="355"/>
      <c r="QYN10" s="355"/>
      <c r="QYO10" s="355"/>
      <c r="QYP10" s="355"/>
      <c r="QYQ10" s="355"/>
      <c r="QYR10" s="355"/>
      <c r="QYS10" s="355"/>
      <c r="QYT10" s="355"/>
      <c r="QYU10" s="355"/>
      <c r="QYV10" s="355"/>
      <c r="QYW10" s="355"/>
      <c r="QYX10" s="355"/>
      <c r="QYY10" s="355"/>
      <c r="QYZ10" s="355"/>
      <c r="QZA10" s="355"/>
      <c r="QZB10" s="355"/>
      <c r="QZC10" s="355"/>
      <c r="QZD10" s="355"/>
      <c r="QZE10" s="355"/>
      <c r="QZF10" s="355"/>
      <c r="QZG10" s="355"/>
      <c r="QZH10" s="355"/>
      <c r="QZI10" s="355"/>
      <c r="QZJ10" s="355"/>
      <c r="QZK10" s="355"/>
      <c r="QZL10" s="355"/>
      <c r="QZM10" s="355"/>
      <c r="QZN10" s="355"/>
      <c r="QZO10" s="355"/>
      <c r="QZP10" s="355"/>
      <c r="QZQ10" s="355"/>
      <c r="QZR10" s="355"/>
      <c r="QZS10" s="355"/>
      <c r="QZT10" s="355"/>
      <c r="QZU10" s="355"/>
      <c r="QZV10" s="355"/>
      <c r="QZW10" s="355"/>
      <c r="QZX10" s="355"/>
      <c r="QZY10" s="355"/>
      <c r="QZZ10" s="355"/>
      <c r="RAA10" s="355"/>
      <c r="RAB10" s="355"/>
      <c r="RAC10" s="355"/>
      <c r="RAD10" s="355"/>
      <c r="RAE10" s="355"/>
      <c r="RAF10" s="355"/>
      <c r="RAG10" s="355"/>
      <c r="RAH10" s="355"/>
      <c r="RAI10" s="355"/>
      <c r="RAJ10" s="355"/>
      <c r="RAK10" s="355"/>
      <c r="RAL10" s="355"/>
      <c r="RAM10" s="355"/>
      <c r="RAN10" s="355"/>
      <c r="RAO10" s="355"/>
      <c r="RAP10" s="355"/>
      <c r="RAQ10" s="355"/>
      <c r="RAR10" s="355"/>
      <c r="RAS10" s="355"/>
      <c r="RAT10" s="355"/>
      <c r="RAU10" s="355"/>
      <c r="RAV10" s="355"/>
      <c r="RAW10" s="355"/>
      <c r="RAX10" s="355"/>
      <c r="RAY10" s="355"/>
      <c r="RAZ10" s="355"/>
      <c r="RBA10" s="355"/>
      <c r="RBB10" s="355"/>
      <c r="RBC10" s="355"/>
      <c r="RBD10" s="355"/>
      <c r="RBE10" s="355"/>
      <c r="RBF10" s="355"/>
      <c r="RBG10" s="355"/>
      <c r="RBH10" s="355"/>
      <c r="RBI10" s="355"/>
      <c r="RBJ10" s="355"/>
      <c r="RBK10" s="355"/>
      <c r="RBL10" s="355"/>
      <c r="RBM10" s="355"/>
      <c r="RBN10" s="355"/>
      <c r="RBO10" s="355"/>
      <c r="RBP10" s="355"/>
      <c r="RBQ10" s="355"/>
      <c r="RBR10" s="355"/>
      <c r="RBS10" s="355"/>
      <c r="RBT10" s="355"/>
      <c r="RBU10" s="355"/>
      <c r="RBV10" s="355"/>
      <c r="RBW10" s="355"/>
      <c r="RBX10" s="355"/>
      <c r="RBY10" s="355"/>
      <c r="RBZ10" s="355"/>
      <c r="RCA10" s="355"/>
      <c r="RCB10" s="355"/>
      <c r="RCC10" s="355"/>
      <c r="RCD10" s="355"/>
      <c r="RCE10" s="355"/>
      <c r="RCF10" s="355"/>
      <c r="RCG10" s="355"/>
      <c r="RCH10" s="355"/>
      <c r="RCI10" s="355"/>
      <c r="RCJ10" s="355"/>
      <c r="RCK10" s="355"/>
      <c r="RCL10" s="355"/>
      <c r="RCM10" s="355"/>
      <c r="RCN10" s="355"/>
      <c r="RCO10" s="355"/>
      <c r="RCP10" s="355"/>
      <c r="RCQ10" s="355"/>
      <c r="RCR10" s="355"/>
      <c r="RCS10" s="355"/>
      <c r="RCT10" s="355"/>
      <c r="RCU10" s="355"/>
      <c r="RCV10" s="355"/>
      <c r="RCW10" s="355"/>
      <c r="RCX10" s="355"/>
      <c r="RCY10" s="355"/>
      <c r="RCZ10" s="355"/>
      <c r="RDA10" s="355"/>
      <c r="RDB10" s="355"/>
      <c r="RDC10" s="355"/>
      <c r="RDD10" s="355"/>
      <c r="RDE10" s="355"/>
      <c r="RDF10" s="355"/>
      <c r="RDG10" s="355"/>
      <c r="RDH10" s="355"/>
      <c r="RDI10" s="355"/>
      <c r="RDJ10" s="355"/>
      <c r="RDK10" s="355"/>
      <c r="RDL10" s="355"/>
      <c r="RDM10" s="355"/>
      <c r="RDN10" s="355"/>
      <c r="RDO10" s="355"/>
      <c r="RDP10" s="355"/>
      <c r="RDQ10" s="355"/>
      <c r="RDR10" s="355"/>
      <c r="RDS10" s="355"/>
      <c r="RDT10" s="355"/>
      <c r="RDU10" s="355"/>
      <c r="RDV10" s="355"/>
      <c r="RDW10" s="355"/>
      <c r="RDX10" s="355"/>
      <c r="RDY10" s="355"/>
      <c r="RDZ10" s="355"/>
      <c r="REA10" s="355"/>
      <c r="REB10" s="355"/>
      <c r="REC10" s="355"/>
      <c r="RED10" s="355"/>
      <c r="REE10" s="355"/>
      <c r="REF10" s="355"/>
      <c r="REG10" s="355"/>
      <c r="REH10" s="355"/>
      <c r="REI10" s="355"/>
      <c r="REJ10" s="355"/>
      <c r="REK10" s="355"/>
      <c r="REL10" s="355"/>
      <c r="REM10" s="355"/>
      <c r="REN10" s="355"/>
      <c r="REO10" s="355"/>
      <c r="REP10" s="355"/>
      <c r="REQ10" s="355"/>
      <c r="RER10" s="355"/>
      <c r="RES10" s="355"/>
      <c r="RET10" s="355"/>
      <c r="REU10" s="355"/>
      <c r="REV10" s="355"/>
      <c r="REW10" s="355"/>
      <c r="REX10" s="355"/>
      <c r="REY10" s="355"/>
      <c r="REZ10" s="355"/>
      <c r="RFA10" s="355"/>
      <c r="RFB10" s="355"/>
      <c r="RFC10" s="355"/>
      <c r="RFD10" s="355"/>
      <c r="RFE10" s="355"/>
      <c r="RFF10" s="355"/>
      <c r="RFG10" s="355"/>
      <c r="RFH10" s="355"/>
      <c r="RFI10" s="355"/>
      <c r="RFJ10" s="355"/>
      <c r="RFK10" s="355"/>
      <c r="RFL10" s="355"/>
      <c r="RFM10" s="355"/>
      <c r="RFN10" s="355"/>
      <c r="RFO10" s="355"/>
      <c r="RFP10" s="355"/>
      <c r="RFQ10" s="355"/>
      <c r="RFR10" s="355"/>
      <c r="RFS10" s="355"/>
      <c r="RFT10" s="355"/>
      <c r="RFU10" s="355"/>
      <c r="RFV10" s="355"/>
      <c r="RFW10" s="355"/>
      <c r="RFX10" s="355"/>
      <c r="RFY10" s="355"/>
      <c r="RFZ10" s="355"/>
      <c r="RGA10" s="355"/>
      <c r="RGB10" s="355"/>
      <c r="RGC10" s="355"/>
      <c r="RGD10" s="355"/>
      <c r="RGE10" s="355"/>
      <c r="RGF10" s="355"/>
      <c r="RGG10" s="355"/>
      <c r="RGH10" s="355"/>
      <c r="RGI10" s="355"/>
      <c r="RGJ10" s="355"/>
      <c r="RGK10" s="355"/>
      <c r="RGL10" s="355"/>
      <c r="RGM10" s="355"/>
      <c r="RGN10" s="355"/>
      <c r="RGO10" s="355"/>
      <c r="RGP10" s="355"/>
      <c r="RGQ10" s="355"/>
      <c r="RGR10" s="355"/>
      <c r="RGS10" s="355"/>
      <c r="RGT10" s="355"/>
      <c r="RGU10" s="355"/>
      <c r="RGV10" s="355"/>
      <c r="RGW10" s="355"/>
      <c r="RGX10" s="355"/>
      <c r="RGY10" s="355"/>
      <c r="RGZ10" s="355"/>
      <c r="RHA10" s="355"/>
      <c r="RHB10" s="355"/>
      <c r="RHC10" s="355"/>
      <c r="RHD10" s="355"/>
      <c r="RHE10" s="355"/>
      <c r="RHF10" s="355"/>
      <c r="RHG10" s="355"/>
      <c r="RHH10" s="355"/>
      <c r="RHI10" s="355"/>
      <c r="RHJ10" s="355"/>
      <c r="RHK10" s="355"/>
      <c r="RHL10" s="355"/>
      <c r="RHM10" s="355"/>
      <c r="RHN10" s="355"/>
      <c r="RHO10" s="355"/>
      <c r="RHP10" s="355"/>
      <c r="RHQ10" s="355"/>
      <c r="RHR10" s="355"/>
      <c r="RHS10" s="355"/>
      <c r="RHT10" s="355"/>
      <c r="RHU10" s="355"/>
      <c r="RHV10" s="355"/>
      <c r="RHW10" s="355"/>
      <c r="RHX10" s="355"/>
      <c r="RHY10" s="355"/>
      <c r="RHZ10" s="355"/>
      <c r="RIA10" s="355"/>
      <c r="RIB10" s="355"/>
      <c r="RIC10" s="355"/>
      <c r="RID10" s="355"/>
      <c r="RIE10" s="355"/>
      <c r="RIF10" s="355"/>
      <c r="RIG10" s="355"/>
      <c r="RIH10" s="355"/>
      <c r="RII10" s="355"/>
      <c r="RIJ10" s="355"/>
      <c r="RIK10" s="355"/>
      <c r="RIL10" s="355"/>
      <c r="RIM10" s="355"/>
      <c r="RIN10" s="355"/>
      <c r="RIO10" s="355"/>
      <c r="RIP10" s="355"/>
      <c r="RIQ10" s="355"/>
      <c r="RIR10" s="355"/>
      <c r="RIS10" s="355"/>
      <c r="RIT10" s="355"/>
      <c r="RIU10" s="355"/>
      <c r="RIV10" s="355"/>
      <c r="RIW10" s="355"/>
      <c r="RIX10" s="355"/>
      <c r="RIY10" s="355"/>
      <c r="RIZ10" s="355"/>
      <c r="RJA10" s="355"/>
      <c r="RJB10" s="355"/>
      <c r="RJC10" s="355"/>
      <c r="RJD10" s="355"/>
      <c r="RJE10" s="355"/>
      <c r="RJF10" s="355"/>
      <c r="RJG10" s="355"/>
      <c r="RJH10" s="355"/>
      <c r="RJI10" s="355"/>
      <c r="RJJ10" s="355"/>
      <c r="RJK10" s="355"/>
      <c r="RJL10" s="355"/>
      <c r="RJM10" s="355"/>
      <c r="RJN10" s="355"/>
      <c r="RJO10" s="355"/>
      <c r="RJP10" s="355"/>
      <c r="RJQ10" s="355"/>
      <c r="RJR10" s="355"/>
      <c r="RJS10" s="355"/>
      <c r="RJT10" s="355"/>
      <c r="RJU10" s="355"/>
      <c r="RJV10" s="355"/>
      <c r="RJW10" s="355"/>
      <c r="RJX10" s="355"/>
      <c r="RJY10" s="355"/>
      <c r="RJZ10" s="355"/>
      <c r="RKA10" s="355"/>
      <c r="RKB10" s="355"/>
      <c r="RKC10" s="355"/>
      <c r="RKD10" s="355"/>
      <c r="RKE10" s="355"/>
      <c r="RKF10" s="355"/>
      <c r="RKG10" s="355"/>
      <c r="RKH10" s="355"/>
      <c r="RKI10" s="355"/>
      <c r="RKJ10" s="355"/>
      <c r="RKK10" s="355"/>
      <c r="RKL10" s="355"/>
      <c r="RKM10" s="355"/>
      <c r="RKN10" s="355"/>
      <c r="RKO10" s="355"/>
      <c r="RKP10" s="355"/>
      <c r="RKQ10" s="355"/>
      <c r="RKR10" s="355"/>
      <c r="RKS10" s="355"/>
      <c r="RKT10" s="355"/>
      <c r="RKU10" s="355"/>
      <c r="RKV10" s="355"/>
      <c r="RKW10" s="355"/>
      <c r="RKX10" s="355"/>
      <c r="RKY10" s="355"/>
      <c r="RKZ10" s="355"/>
      <c r="RLA10" s="355"/>
      <c r="RLB10" s="355"/>
      <c r="RLC10" s="355"/>
      <c r="RLD10" s="355"/>
      <c r="RLE10" s="355"/>
      <c r="RLF10" s="355"/>
      <c r="RLG10" s="355"/>
      <c r="RLH10" s="355"/>
      <c r="RLI10" s="355"/>
      <c r="RLJ10" s="355"/>
      <c r="RLK10" s="355"/>
      <c r="RLL10" s="355"/>
      <c r="RLM10" s="355"/>
      <c r="RLN10" s="355"/>
      <c r="RLO10" s="355"/>
      <c r="RLP10" s="355"/>
      <c r="RLQ10" s="355"/>
      <c r="RLR10" s="355"/>
      <c r="RLS10" s="355"/>
      <c r="RLT10" s="355"/>
      <c r="RLU10" s="355"/>
      <c r="RLV10" s="355"/>
      <c r="RLW10" s="355"/>
      <c r="RLX10" s="355"/>
      <c r="RLY10" s="355"/>
      <c r="RLZ10" s="355"/>
      <c r="RMA10" s="355"/>
      <c r="RMB10" s="355"/>
      <c r="RMC10" s="355"/>
      <c r="RMD10" s="355"/>
      <c r="RME10" s="355"/>
      <c r="RMF10" s="355"/>
      <c r="RMG10" s="355"/>
      <c r="RMH10" s="355"/>
      <c r="RMI10" s="355"/>
      <c r="RMJ10" s="355"/>
      <c r="RMK10" s="355"/>
      <c r="RML10" s="355"/>
      <c r="RMM10" s="355"/>
      <c r="RMN10" s="355"/>
      <c r="RMO10" s="355"/>
      <c r="RMP10" s="355"/>
      <c r="RMQ10" s="355"/>
      <c r="RMR10" s="355"/>
      <c r="RMS10" s="355"/>
      <c r="RMT10" s="355"/>
      <c r="RMU10" s="355"/>
      <c r="RMV10" s="355"/>
      <c r="RMW10" s="355"/>
      <c r="RMX10" s="355"/>
      <c r="RMY10" s="355"/>
      <c r="RMZ10" s="355"/>
      <c r="RNA10" s="355"/>
      <c r="RNB10" s="355"/>
      <c r="RNC10" s="355"/>
      <c r="RND10" s="355"/>
      <c r="RNE10" s="355"/>
      <c r="RNF10" s="355"/>
      <c r="RNG10" s="355"/>
      <c r="RNH10" s="355"/>
      <c r="RNI10" s="355"/>
      <c r="RNJ10" s="355"/>
      <c r="RNK10" s="355"/>
      <c r="RNL10" s="355"/>
      <c r="RNM10" s="355"/>
      <c r="RNN10" s="355"/>
      <c r="RNO10" s="355"/>
      <c r="RNP10" s="355"/>
      <c r="RNQ10" s="355"/>
      <c r="RNR10" s="355"/>
      <c r="RNS10" s="355"/>
      <c r="RNT10" s="355"/>
      <c r="RNU10" s="355"/>
      <c r="RNV10" s="355"/>
      <c r="RNW10" s="355"/>
      <c r="RNX10" s="355"/>
      <c r="RNY10" s="355"/>
      <c r="RNZ10" s="355"/>
      <c r="ROA10" s="355"/>
      <c r="ROB10" s="355"/>
      <c r="ROC10" s="355"/>
      <c r="ROD10" s="355"/>
      <c r="ROE10" s="355"/>
      <c r="ROF10" s="355"/>
      <c r="ROG10" s="355"/>
      <c r="ROH10" s="355"/>
      <c r="ROI10" s="355"/>
      <c r="ROJ10" s="355"/>
      <c r="ROK10" s="355"/>
      <c r="ROL10" s="355"/>
      <c r="ROM10" s="355"/>
      <c r="RON10" s="355"/>
      <c r="ROO10" s="355"/>
      <c r="ROP10" s="355"/>
      <c r="ROQ10" s="355"/>
      <c r="ROR10" s="355"/>
      <c r="ROS10" s="355"/>
      <c r="ROT10" s="355"/>
      <c r="ROU10" s="355"/>
      <c r="ROV10" s="355"/>
      <c r="ROW10" s="355"/>
      <c r="ROX10" s="355"/>
      <c r="ROY10" s="355"/>
      <c r="ROZ10" s="355"/>
      <c r="RPA10" s="355"/>
      <c r="RPB10" s="355"/>
      <c r="RPC10" s="355"/>
      <c r="RPD10" s="355"/>
      <c r="RPE10" s="355"/>
      <c r="RPF10" s="355"/>
      <c r="RPG10" s="355"/>
      <c r="RPH10" s="355"/>
      <c r="RPI10" s="355"/>
      <c r="RPJ10" s="355"/>
      <c r="RPK10" s="355"/>
      <c r="RPL10" s="355"/>
      <c r="RPM10" s="355"/>
      <c r="RPN10" s="355"/>
      <c r="RPO10" s="355"/>
      <c r="RPP10" s="355"/>
      <c r="RPQ10" s="355"/>
      <c r="RPR10" s="355"/>
      <c r="RPS10" s="355"/>
      <c r="RPT10" s="355"/>
      <c r="RPU10" s="355"/>
      <c r="RPV10" s="355"/>
      <c r="RPW10" s="355"/>
      <c r="RPX10" s="355"/>
      <c r="RPY10" s="355"/>
      <c r="RPZ10" s="355"/>
      <c r="RQA10" s="355"/>
      <c r="RQB10" s="355"/>
      <c r="RQC10" s="355"/>
      <c r="RQD10" s="355"/>
      <c r="RQE10" s="355"/>
      <c r="RQF10" s="355"/>
      <c r="RQG10" s="355"/>
      <c r="RQH10" s="355"/>
      <c r="RQI10" s="355"/>
      <c r="RQJ10" s="355"/>
      <c r="RQK10" s="355"/>
      <c r="RQL10" s="355"/>
      <c r="RQM10" s="355"/>
      <c r="RQN10" s="355"/>
      <c r="RQO10" s="355"/>
      <c r="RQP10" s="355"/>
      <c r="RQQ10" s="355"/>
      <c r="RQR10" s="355"/>
      <c r="RQS10" s="355"/>
      <c r="RQT10" s="355"/>
      <c r="RQU10" s="355"/>
      <c r="RQV10" s="355"/>
      <c r="RQW10" s="355"/>
      <c r="RQX10" s="355"/>
      <c r="RQY10" s="355"/>
      <c r="RQZ10" s="355"/>
      <c r="RRA10" s="355"/>
      <c r="RRB10" s="355"/>
      <c r="RRC10" s="355"/>
      <c r="RRD10" s="355"/>
      <c r="RRE10" s="355"/>
      <c r="RRF10" s="355"/>
      <c r="RRG10" s="355"/>
      <c r="RRH10" s="355"/>
      <c r="RRI10" s="355"/>
      <c r="RRJ10" s="355"/>
      <c r="RRK10" s="355"/>
      <c r="RRL10" s="355"/>
      <c r="RRM10" s="355"/>
      <c r="RRN10" s="355"/>
      <c r="RRO10" s="355"/>
      <c r="RRP10" s="355"/>
      <c r="RRQ10" s="355"/>
      <c r="RRR10" s="355"/>
      <c r="RRS10" s="355"/>
      <c r="RRT10" s="355"/>
      <c r="RRU10" s="355"/>
      <c r="RRV10" s="355"/>
      <c r="RRW10" s="355"/>
      <c r="RRX10" s="355"/>
      <c r="RRY10" s="355"/>
      <c r="RRZ10" s="355"/>
      <c r="RSA10" s="355"/>
      <c r="RSB10" s="355"/>
      <c r="RSC10" s="355"/>
      <c r="RSD10" s="355"/>
      <c r="RSE10" s="355"/>
      <c r="RSF10" s="355"/>
      <c r="RSG10" s="355"/>
      <c r="RSH10" s="355"/>
      <c r="RSI10" s="355"/>
      <c r="RSJ10" s="355"/>
      <c r="RSK10" s="355"/>
      <c r="RSL10" s="355"/>
      <c r="RSM10" s="355"/>
      <c r="RSN10" s="355"/>
      <c r="RSO10" s="355"/>
      <c r="RSP10" s="355"/>
      <c r="RSQ10" s="355"/>
      <c r="RSR10" s="355"/>
      <c r="RSS10" s="355"/>
      <c r="RST10" s="355"/>
      <c r="RSU10" s="355"/>
      <c r="RSV10" s="355"/>
      <c r="RSW10" s="355"/>
      <c r="RSX10" s="355"/>
      <c r="RSY10" s="355"/>
      <c r="RSZ10" s="355"/>
      <c r="RTA10" s="355"/>
      <c r="RTB10" s="355"/>
      <c r="RTC10" s="355"/>
      <c r="RTD10" s="355"/>
      <c r="RTE10" s="355"/>
      <c r="RTF10" s="355"/>
      <c r="RTG10" s="355"/>
      <c r="RTH10" s="355"/>
      <c r="RTI10" s="355"/>
      <c r="RTJ10" s="355"/>
      <c r="RTK10" s="355"/>
      <c r="RTL10" s="355"/>
      <c r="RTM10" s="355"/>
      <c r="RTN10" s="355"/>
      <c r="RTO10" s="355"/>
      <c r="RTP10" s="355"/>
      <c r="RTQ10" s="355"/>
      <c r="RTR10" s="355"/>
      <c r="RTS10" s="355"/>
      <c r="RTT10" s="355"/>
      <c r="RTU10" s="355"/>
      <c r="RTV10" s="355"/>
      <c r="RTW10" s="355"/>
      <c r="RTX10" s="355"/>
      <c r="RTY10" s="355"/>
      <c r="RTZ10" s="355"/>
      <c r="RUA10" s="355"/>
      <c r="RUB10" s="355"/>
      <c r="RUC10" s="355"/>
      <c r="RUD10" s="355"/>
      <c r="RUE10" s="355"/>
      <c r="RUF10" s="355"/>
      <c r="RUG10" s="355"/>
      <c r="RUH10" s="355"/>
      <c r="RUI10" s="355"/>
      <c r="RUJ10" s="355"/>
      <c r="RUK10" s="355"/>
      <c r="RUL10" s="355"/>
      <c r="RUM10" s="355"/>
      <c r="RUN10" s="355"/>
      <c r="RUO10" s="355"/>
      <c r="RUP10" s="355"/>
      <c r="RUQ10" s="355"/>
      <c r="RUR10" s="355"/>
      <c r="RUS10" s="355"/>
      <c r="RUT10" s="355"/>
      <c r="RUU10" s="355"/>
      <c r="RUV10" s="355"/>
      <c r="RUW10" s="355"/>
      <c r="RUX10" s="355"/>
      <c r="RUY10" s="355"/>
      <c r="RUZ10" s="355"/>
      <c r="RVA10" s="355"/>
      <c r="RVB10" s="355"/>
      <c r="RVC10" s="355"/>
      <c r="RVD10" s="355"/>
      <c r="RVE10" s="355"/>
      <c r="RVF10" s="355"/>
      <c r="RVG10" s="355"/>
      <c r="RVH10" s="355"/>
      <c r="RVI10" s="355"/>
      <c r="RVJ10" s="355"/>
      <c r="RVK10" s="355"/>
      <c r="RVL10" s="355"/>
      <c r="RVM10" s="355"/>
      <c r="RVN10" s="355"/>
      <c r="RVO10" s="355"/>
      <c r="RVP10" s="355"/>
      <c r="RVQ10" s="355"/>
      <c r="RVR10" s="355"/>
      <c r="RVS10" s="355"/>
      <c r="RVT10" s="355"/>
      <c r="RVU10" s="355"/>
      <c r="RVV10" s="355"/>
      <c r="RVW10" s="355"/>
      <c r="RVX10" s="355"/>
      <c r="RVY10" s="355"/>
      <c r="RVZ10" s="355"/>
      <c r="RWA10" s="355"/>
      <c r="RWB10" s="355"/>
      <c r="RWC10" s="355"/>
      <c r="RWD10" s="355"/>
      <c r="RWE10" s="355"/>
      <c r="RWF10" s="355"/>
      <c r="RWG10" s="355"/>
      <c r="RWH10" s="355"/>
      <c r="RWI10" s="355"/>
      <c r="RWJ10" s="355"/>
      <c r="RWK10" s="355"/>
      <c r="RWL10" s="355"/>
      <c r="RWM10" s="355"/>
      <c r="RWN10" s="355"/>
      <c r="RWO10" s="355"/>
      <c r="RWP10" s="355"/>
      <c r="RWQ10" s="355"/>
      <c r="RWR10" s="355"/>
      <c r="RWS10" s="355"/>
      <c r="RWT10" s="355"/>
      <c r="RWU10" s="355"/>
      <c r="RWV10" s="355"/>
      <c r="RWW10" s="355"/>
      <c r="RWX10" s="355"/>
      <c r="RWY10" s="355"/>
      <c r="RWZ10" s="355"/>
      <c r="RXA10" s="355"/>
      <c r="RXB10" s="355"/>
      <c r="RXC10" s="355"/>
      <c r="RXD10" s="355"/>
      <c r="RXE10" s="355"/>
      <c r="RXF10" s="355"/>
      <c r="RXG10" s="355"/>
      <c r="RXH10" s="355"/>
      <c r="RXI10" s="355"/>
      <c r="RXJ10" s="355"/>
      <c r="RXK10" s="355"/>
      <c r="RXL10" s="355"/>
      <c r="RXM10" s="355"/>
      <c r="RXN10" s="355"/>
      <c r="RXO10" s="355"/>
      <c r="RXP10" s="355"/>
      <c r="RXQ10" s="355"/>
      <c r="RXR10" s="355"/>
      <c r="RXS10" s="355"/>
      <c r="RXT10" s="355"/>
      <c r="RXU10" s="355"/>
      <c r="RXV10" s="355"/>
      <c r="RXW10" s="355"/>
      <c r="RXX10" s="355"/>
      <c r="RXY10" s="355"/>
      <c r="RXZ10" s="355"/>
      <c r="RYA10" s="355"/>
      <c r="RYB10" s="355"/>
      <c r="RYC10" s="355"/>
      <c r="RYD10" s="355"/>
      <c r="RYE10" s="355"/>
      <c r="RYF10" s="355"/>
      <c r="RYG10" s="355"/>
      <c r="RYH10" s="355"/>
      <c r="RYI10" s="355"/>
      <c r="RYJ10" s="355"/>
      <c r="RYK10" s="355"/>
      <c r="RYL10" s="355"/>
      <c r="RYM10" s="355"/>
      <c r="RYN10" s="355"/>
      <c r="RYO10" s="355"/>
      <c r="RYP10" s="355"/>
      <c r="RYQ10" s="355"/>
      <c r="RYR10" s="355"/>
      <c r="RYS10" s="355"/>
      <c r="RYT10" s="355"/>
      <c r="RYU10" s="355"/>
      <c r="RYV10" s="355"/>
      <c r="RYW10" s="355"/>
      <c r="RYX10" s="355"/>
      <c r="RYY10" s="355"/>
      <c r="RYZ10" s="355"/>
      <c r="RZA10" s="355"/>
      <c r="RZB10" s="355"/>
      <c r="RZC10" s="355"/>
      <c r="RZD10" s="355"/>
      <c r="RZE10" s="355"/>
      <c r="RZF10" s="355"/>
      <c r="RZG10" s="355"/>
      <c r="RZH10" s="355"/>
      <c r="RZI10" s="355"/>
      <c r="RZJ10" s="355"/>
      <c r="RZK10" s="355"/>
      <c r="RZL10" s="355"/>
      <c r="RZM10" s="355"/>
      <c r="RZN10" s="355"/>
      <c r="RZO10" s="355"/>
      <c r="RZP10" s="355"/>
      <c r="RZQ10" s="355"/>
      <c r="RZR10" s="355"/>
      <c r="RZS10" s="355"/>
      <c r="RZT10" s="355"/>
      <c r="RZU10" s="355"/>
      <c r="RZV10" s="355"/>
      <c r="RZW10" s="355"/>
      <c r="RZX10" s="355"/>
      <c r="RZY10" s="355"/>
      <c r="RZZ10" s="355"/>
      <c r="SAA10" s="355"/>
      <c r="SAB10" s="355"/>
      <c r="SAC10" s="355"/>
      <c r="SAD10" s="355"/>
      <c r="SAE10" s="355"/>
      <c r="SAF10" s="355"/>
      <c r="SAG10" s="355"/>
      <c r="SAH10" s="355"/>
      <c r="SAI10" s="355"/>
      <c r="SAJ10" s="355"/>
      <c r="SAK10" s="355"/>
      <c r="SAL10" s="355"/>
      <c r="SAM10" s="355"/>
      <c r="SAN10" s="355"/>
      <c r="SAO10" s="355"/>
      <c r="SAP10" s="355"/>
      <c r="SAQ10" s="355"/>
      <c r="SAR10" s="355"/>
      <c r="SAS10" s="355"/>
      <c r="SAT10" s="355"/>
      <c r="SAU10" s="355"/>
      <c r="SAV10" s="355"/>
      <c r="SAW10" s="355"/>
      <c r="SAX10" s="355"/>
      <c r="SAY10" s="355"/>
      <c r="SAZ10" s="355"/>
      <c r="SBA10" s="355"/>
      <c r="SBB10" s="355"/>
      <c r="SBC10" s="355"/>
      <c r="SBD10" s="355"/>
      <c r="SBE10" s="355"/>
      <c r="SBF10" s="355"/>
      <c r="SBG10" s="355"/>
      <c r="SBH10" s="355"/>
      <c r="SBI10" s="355"/>
      <c r="SBJ10" s="355"/>
      <c r="SBK10" s="355"/>
      <c r="SBL10" s="355"/>
      <c r="SBM10" s="355"/>
      <c r="SBN10" s="355"/>
      <c r="SBO10" s="355"/>
      <c r="SBP10" s="355"/>
      <c r="SBQ10" s="355"/>
      <c r="SBR10" s="355"/>
      <c r="SBS10" s="355"/>
      <c r="SBT10" s="355"/>
      <c r="SBU10" s="355"/>
      <c r="SBV10" s="355"/>
      <c r="SBW10" s="355"/>
      <c r="SBX10" s="355"/>
      <c r="SBY10" s="355"/>
      <c r="SBZ10" s="355"/>
      <c r="SCA10" s="355"/>
      <c r="SCB10" s="355"/>
      <c r="SCC10" s="355"/>
      <c r="SCD10" s="355"/>
      <c r="SCE10" s="355"/>
      <c r="SCF10" s="355"/>
      <c r="SCG10" s="355"/>
      <c r="SCH10" s="355"/>
      <c r="SCI10" s="355"/>
      <c r="SCJ10" s="355"/>
      <c r="SCK10" s="355"/>
      <c r="SCL10" s="355"/>
      <c r="SCM10" s="355"/>
      <c r="SCN10" s="355"/>
      <c r="SCO10" s="355"/>
      <c r="SCP10" s="355"/>
      <c r="SCQ10" s="355"/>
      <c r="SCR10" s="355"/>
      <c r="SCS10" s="355"/>
      <c r="SCT10" s="355"/>
      <c r="SCU10" s="355"/>
      <c r="SCV10" s="355"/>
      <c r="SCW10" s="355"/>
      <c r="SCX10" s="355"/>
      <c r="SCY10" s="355"/>
      <c r="SCZ10" s="355"/>
      <c r="SDA10" s="355"/>
      <c r="SDB10" s="355"/>
      <c r="SDC10" s="355"/>
      <c r="SDD10" s="355"/>
      <c r="SDE10" s="355"/>
      <c r="SDF10" s="355"/>
      <c r="SDG10" s="355"/>
      <c r="SDH10" s="355"/>
      <c r="SDI10" s="355"/>
      <c r="SDJ10" s="355"/>
      <c r="SDK10" s="355"/>
      <c r="SDL10" s="355"/>
      <c r="SDM10" s="355"/>
      <c r="SDN10" s="355"/>
      <c r="SDO10" s="355"/>
      <c r="SDP10" s="355"/>
      <c r="SDQ10" s="355"/>
      <c r="SDR10" s="355"/>
      <c r="SDS10" s="355"/>
      <c r="SDT10" s="355"/>
      <c r="SDU10" s="355"/>
      <c r="SDV10" s="355"/>
      <c r="SDW10" s="355"/>
      <c r="SDX10" s="355"/>
      <c r="SDY10" s="355"/>
      <c r="SDZ10" s="355"/>
      <c r="SEA10" s="355"/>
      <c r="SEB10" s="355"/>
      <c r="SEC10" s="355"/>
      <c r="SED10" s="355"/>
      <c r="SEE10" s="355"/>
      <c r="SEF10" s="355"/>
      <c r="SEG10" s="355"/>
      <c r="SEH10" s="355"/>
      <c r="SEI10" s="355"/>
      <c r="SEJ10" s="355"/>
      <c r="SEK10" s="355"/>
      <c r="SEL10" s="355"/>
      <c r="SEM10" s="355"/>
      <c r="SEN10" s="355"/>
      <c r="SEO10" s="355"/>
      <c r="SEP10" s="355"/>
      <c r="SEQ10" s="355"/>
      <c r="SER10" s="355"/>
      <c r="SES10" s="355"/>
      <c r="SET10" s="355"/>
      <c r="SEU10" s="355"/>
      <c r="SEV10" s="355"/>
      <c r="SEW10" s="355"/>
      <c r="SEX10" s="355"/>
      <c r="SEY10" s="355"/>
      <c r="SEZ10" s="355"/>
      <c r="SFA10" s="355"/>
      <c r="SFB10" s="355"/>
      <c r="SFC10" s="355"/>
      <c r="SFD10" s="355"/>
      <c r="SFE10" s="355"/>
      <c r="SFF10" s="355"/>
      <c r="SFG10" s="355"/>
      <c r="SFH10" s="355"/>
      <c r="SFI10" s="355"/>
      <c r="SFJ10" s="355"/>
      <c r="SFK10" s="355"/>
      <c r="SFL10" s="355"/>
      <c r="SFM10" s="355"/>
      <c r="SFN10" s="355"/>
      <c r="SFO10" s="355"/>
      <c r="SFP10" s="355"/>
      <c r="SFQ10" s="355"/>
      <c r="SFR10" s="355"/>
      <c r="SFS10" s="355"/>
      <c r="SFT10" s="355"/>
      <c r="SFU10" s="355"/>
      <c r="SFV10" s="355"/>
      <c r="SFW10" s="355"/>
      <c r="SFX10" s="355"/>
      <c r="SFY10" s="355"/>
      <c r="SFZ10" s="355"/>
      <c r="SGA10" s="355"/>
      <c r="SGB10" s="355"/>
      <c r="SGC10" s="355"/>
      <c r="SGD10" s="355"/>
      <c r="SGE10" s="355"/>
      <c r="SGF10" s="355"/>
      <c r="SGG10" s="355"/>
      <c r="SGH10" s="355"/>
      <c r="SGI10" s="355"/>
      <c r="SGJ10" s="355"/>
      <c r="SGK10" s="355"/>
      <c r="SGL10" s="355"/>
      <c r="SGM10" s="355"/>
      <c r="SGN10" s="355"/>
      <c r="SGO10" s="355"/>
      <c r="SGP10" s="355"/>
      <c r="SGQ10" s="355"/>
      <c r="SGR10" s="355"/>
      <c r="SGS10" s="355"/>
      <c r="SGT10" s="355"/>
      <c r="SGU10" s="355"/>
      <c r="SGV10" s="355"/>
      <c r="SGW10" s="355"/>
      <c r="SGX10" s="355"/>
      <c r="SGY10" s="355"/>
      <c r="SGZ10" s="355"/>
      <c r="SHA10" s="355"/>
      <c r="SHB10" s="355"/>
      <c r="SHC10" s="355"/>
      <c r="SHD10" s="355"/>
      <c r="SHE10" s="355"/>
      <c r="SHF10" s="355"/>
      <c r="SHG10" s="355"/>
      <c r="SHH10" s="355"/>
      <c r="SHI10" s="355"/>
      <c r="SHJ10" s="355"/>
      <c r="SHK10" s="355"/>
      <c r="SHL10" s="355"/>
      <c r="SHM10" s="355"/>
      <c r="SHN10" s="355"/>
      <c r="SHO10" s="355"/>
      <c r="SHP10" s="355"/>
      <c r="SHQ10" s="355"/>
      <c r="SHR10" s="355"/>
      <c r="SHS10" s="355"/>
      <c r="SHT10" s="355"/>
      <c r="SHU10" s="355"/>
      <c r="SHV10" s="355"/>
      <c r="SHW10" s="355"/>
      <c r="SHX10" s="355"/>
      <c r="SHY10" s="355"/>
      <c r="SHZ10" s="355"/>
      <c r="SIA10" s="355"/>
      <c r="SIB10" s="355"/>
      <c r="SIC10" s="355"/>
      <c r="SID10" s="355"/>
      <c r="SIE10" s="355"/>
      <c r="SIF10" s="355"/>
      <c r="SIG10" s="355"/>
      <c r="SIH10" s="355"/>
      <c r="SII10" s="355"/>
      <c r="SIJ10" s="355"/>
      <c r="SIK10" s="355"/>
      <c r="SIL10" s="355"/>
      <c r="SIM10" s="355"/>
      <c r="SIN10" s="355"/>
      <c r="SIO10" s="355"/>
      <c r="SIP10" s="355"/>
      <c r="SIQ10" s="355"/>
      <c r="SIR10" s="355"/>
      <c r="SIS10" s="355"/>
      <c r="SIT10" s="355"/>
      <c r="SIU10" s="355"/>
      <c r="SIV10" s="355"/>
      <c r="SIW10" s="355"/>
      <c r="SIX10" s="355"/>
      <c r="SIY10" s="355"/>
      <c r="SIZ10" s="355"/>
      <c r="SJA10" s="355"/>
      <c r="SJB10" s="355"/>
      <c r="SJC10" s="355"/>
      <c r="SJD10" s="355"/>
      <c r="SJE10" s="355"/>
      <c r="SJF10" s="355"/>
      <c r="SJG10" s="355"/>
      <c r="SJH10" s="355"/>
      <c r="SJI10" s="355"/>
      <c r="SJJ10" s="355"/>
      <c r="SJK10" s="355"/>
      <c r="SJL10" s="355"/>
      <c r="SJM10" s="355"/>
      <c r="SJN10" s="355"/>
      <c r="SJO10" s="355"/>
      <c r="SJP10" s="355"/>
      <c r="SJQ10" s="355"/>
      <c r="SJR10" s="355"/>
      <c r="SJS10" s="355"/>
      <c r="SJT10" s="355"/>
      <c r="SJU10" s="355"/>
      <c r="SJV10" s="355"/>
      <c r="SJW10" s="355"/>
      <c r="SJX10" s="355"/>
      <c r="SJY10" s="355"/>
      <c r="SJZ10" s="355"/>
      <c r="SKA10" s="355"/>
      <c r="SKB10" s="355"/>
      <c r="SKC10" s="355"/>
      <c r="SKD10" s="355"/>
      <c r="SKE10" s="355"/>
      <c r="SKF10" s="355"/>
      <c r="SKG10" s="355"/>
      <c r="SKH10" s="355"/>
      <c r="SKI10" s="355"/>
      <c r="SKJ10" s="355"/>
      <c r="SKK10" s="355"/>
      <c r="SKL10" s="355"/>
      <c r="SKM10" s="355"/>
      <c r="SKN10" s="355"/>
      <c r="SKO10" s="355"/>
      <c r="SKP10" s="355"/>
      <c r="SKQ10" s="355"/>
      <c r="SKR10" s="355"/>
      <c r="SKS10" s="355"/>
      <c r="SKT10" s="355"/>
      <c r="SKU10" s="355"/>
      <c r="SKV10" s="355"/>
      <c r="SKW10" s="355"/>
      <c r="SKX10" s="355"/>
      <c r="SKY10" s="355"/>
      <c r="SKZ10" s="355"/>
      <c r="SLA10" s="355"/>
      <c r="SLB10" s="355"/>
      <c r="SLC10" s="355"/>
      <c r="SLD10" s="355"/>
      <c r="SLE10" s="355"/>
      <c r="SLF10" s="355"/>
      <c r="SLG10" s="355"/>
      <c r="SLH10" s="355"/>
      <c r="SLI10" s="355"/>
      <c r="SLJ10" s="355"/>
      <c r="SLK10" s="355"/>
      <c r="SLL10" s="355"/>
      <c r="SLM10" s="355"/>
      <c r="SLN10" s="355"/>
      <c r="SLO10" s="355"/>
      <c r="SLP10" s="355"/>
      <c r="SLQ10" s="355"/>
      <c r="SLR10" s="355"/>
      <c r="SLS10" s="355"/>
      <c r="SLT10" s="355"/>
      <c r="SLU10" s="355"/>
      <c r="SLV10" s="355"/>
      <c r="SLW10" s="355"/>
      <c r="SLX10" s="355"/>
      <c r="SLY10" s="355"/>
      <c r="SLZ10" s="355"/>
      <c r="SMA10" s="355"/>
      <c r="SMB10" s="355"/>
      <c r="SMC10" s="355"/>
      <c r="SMD10" s="355"/>
      <c r="SME10" s="355"/>
      <c r="SMF10" s="355"/>
      <c r="SMG10" s="355"/>
      <c r="SMH10" s="355"/>
      <c r="SMI10" s="355"/>
      <c r="SMJ10" s="355"/>
      <c r="SMK10" s="355"/>
      <c r="SML10" s="355"/>
      <c r="SMM10" s="355"/>
      <c r="SMN10" s="355"/>
      <c r="SMO10" s="355"/>
      <c r="SMP10" s="355"/>
      <c r="SMQ10" s="355"/>
      <c r="SMR10" s="355"/>
      <c r="SMS10" s="355"/>
      <c r="SMT10" s="355"/>
      <c r="SMU10" s="355"/>
      <c r="SMV10" s="355"/>
      <c r="SMW10" s="355"/>
      <c r="SMX10" s="355"/>
      <c r="SMY10" s="355"/>
      <c r="SMZ10" s="355"/>
      <c r="SNA10" s="355"/>
      <c r="SNB10" s="355"/>
      <c r="SNC10" s="355"/>
      <c r="SND10" s="355"/>
      <c r="SNE10" s="355"/>
      <c r="SNF10" s="355"/>
      <c r="SNG10" s="355"/>
      <c r="SNH10" s="355"/>
      <c r="SNI10" s="355"/>
      <c r="SNJ10" s="355"/>
      <c r="SNK10" s="355"/>
      <c r="SNL10" s="355"/>
      <c r="SNM10" s="355"/>
      <c r="SNN10" s="355"/>
      <c r="SNO10" s="355"/>
      <c r="SNP10" s="355"/>
      <c r="SNQ10" s="355"/>
      <c r="SNR10" s="355"/>
      <c r="SNS10" s="355"/>
      <c r="SNT10" s="355"/>
      <c r="SNU10" s="355"/>
      <c r="SNV10" s="355"/>
      <c r="SNW10" s="355"/>
      <c r="SNX10" s="355"/>
      <c r="SNY10" s="355"/>
      <c r="SNZ10" s="355"/>
      <c r="SOA10" s="355"/>
      <c r="SOB10" s="355"/>
      <c r="SOC10" s="355"/>
      <c r="SOD10" s="355"/>
      <c r="SOE10" s="355"/>
      <c r="SOF10" s="355"/>
      <c r="SOG10" s="355"/>
      <c r="SOH10" s="355"/>
      <c r="SOI10" s="355"/>
      <c r="SOJ10" s="355"/>
      <c r="SOK10" s="355"/>
      <c r="SOL10" s="355"/>
      <c r="SOM10" s="355"/>
      <c r="SON10" s="355"/>
      <c r="SOO10" s="355"/>
      <c r="SOP10" s="355"/>
      <c r="SOQ10" s="355"/>
      <c r="SOR10" s="355"/>
      <c r="SOS10" s="355"/>
      <c r="SOT10" s="355"/>
      <c r="SOU10" s="355"/>
      <c r="SOV10" s="355"/>
      <c r="SOW10" s="355"/>
      <c r="SOX10" s="355"/>
      <c r="SOY10" s="355"/>
      <c r="SOZ10" s="355"/>
      <c r="SPA10" s="355"/>
      <c r="SPB10" s="355"/>
      <c r="SPC10" s="355"/>
      <c r="SPD10" s="355"/>
      <c r="SPE10" s="355"/>
      <c r="SPF10" s="355"/>
      <c r="SPG10" s="355"/>
      <c r="SPH10" s="355"/>
      <c r="SPI10" s="355"/>
      <c r="SPJ10" s="355"/>
      <c r="SPK10" s="355"/>
      <c r="SPL10" s="355"/>
      <c r="SPM10" s="355"/>
      <c r="SPN10" s="355"/>
      <c r="SPO10" s="355"/>
      <c r="SPP10" s="355"/>
      <c r="SPQ10" s="355"/>
      <c r="SPR10" s="355"/>
      <c r="SPS10" s="355"/>
      <c r="SPT10" s="355"/>
      <c r="SPU10" s="355"/>
      <c r="SPV10" s="355"/>
      <c r="SPW10" s="355"/>
      <c r="SPX10" s="355"/>
      <c r="SPY10" s="355"/>
      <c r="SPZ10" s="355"/>
      <c r="SQA10" s="355"/>
      <c r="SQB10" s="355"/>
      <c r="SQC10" s="355"/>
      <c r="SQD10" s="355"/>
      <c r="SQE10" s="355"/>
      <c r="SQF10" s="355"/>
      <c r="SQG10" s="355"/>
      <c r="SQH10" s="355"/>
      <c r="SQI10" s="355"/>
      <c r="SQJ10" s="355"/>
      <c r="SQK10" s="355"/>
      <c r="SQL10" s="355"/>
      <c r="SQM10" s="355"/>
      <c r="SQN10" s="355"/>
      <c r="SQO10" s="355"/>
      <c r="SQP10" s="355"/>
      <c r="SQQ10" s="355"/>
      <c r="SQR10" s="355"/>
      <c r="SQS10" s="355"/>
      <c r="SQT10" s="355"/>
      <c r="SQU10" s="355"/>
      <c r="SQV10" s="355"/>
      <c r="SQW10" s="355"/>
      <c r="SQX10" s="355"/>
      <c r="SQY10" s="355"/>
      <c r="SQZ10" s="355"/>
      <c r="SRA10" s="355"/>
      <c r="SRB10" s="355"/>
      <c r="SRC10" s="355"/>
      <c r="SRD10" s="355"/>
      <c r="SRE10" s="355"/>
      <c r="SRF10" s="355"/>
      <c r="SRG10" s="355"/>
      <c r="SRH10" s="355"/>
      <c r="SRI10" s="355"/>
      <c r="SRJ10" s="355"/>
      <c r="SRK10" s="355"/>
      <c r="SRL10" s="355"/>
      <c r="SRM10" s="355"/>
      <c r="SRN10" s="355"/>
      <c r="SRO10" s="355"/>
      <c r="SRP10" s="355"/>
      <c r="SRQ10" s="355"/>
      <c r="SRR10" s="355"/>
      <c r="SRS10" s="355"/>
      <c r="SRT10" s="355"/>
      <c r="SRU10" s="355"/>
      <c r="SRV10" s="355"/>
      <c r="SRW10" s="355"/>
      <c r="SRX10" s="355"/>
      <c r="SRY10" s="355"/>
      <c r="SRZ10" s="355"/>
      <c r="SSA10" s="355"/>
      <c r="SSB10" s="355"/>
      <c r="SSC10" s="355"/>
      <c r="SSD10" s="355"/>
      <c r="SSE10" s="355"/>
      <c r="SSF10" s="355"/>
      <c r="SSG10" s="355"/>
      <c r="SSH10" s="355"/>
      <c r="SSI10" s="355"/>
      <c r="SSJ10" s="355"/>
      <c r="SSK10" s="355"/>
      <c r="SSL10" s="355"/>
      <c r="SSM10" s="355"/>
      <c r="SSN10" s="355"/>
      <c r="SSO10" s="355"/>
      <c r="SSP10" s="355"/>
      <c r="SSQ10" s="355"/>
      <c r="SSR10" s="355"/>
      <c r="SSS10" s="355"/>
      <c r="SST10" s="355"/>
      <c r="SSU10" s="355"/>
      <c r="SSV10" s="355"/>
      <c r="SSW10" s="355"/>
      <c r="SSX10" s="355"/>
      <c r="SSY10" s="355"/>
      <c r="SSZ10" s="355"/>
      <c r="STA10" s="355"/>
      <c r="STB10" s="355"/>
      <c r="STC10" s="355"/>
      <c r="STD10" s="355"/>
      <c r="STE10" s="355"/>
      <c r="STF10" s="355"/>
      <c r="STG10" s="355"/>
      <c r="STH10" s="355"/>
      <c r="STI10" s="355"/>
      <c r="STJ10" s="355"/>
      <c r="STK10" s="355"/>
      <c r="STL10" s="355"/>
      <c r="STM10" s="355"/>
      <c r="STN10" s="355"/>
      <c r="STO10" s="355"/>
      <c r="STP10" s="355"/>
      <c r="STQ10" s="355"/>
      <c r="STR10" s="355"/>
      <c r="STS10" s="355"/>
      <c r="STT10" s="355"/>
      <c r="STU10" s="355"/>
      <c r="STV10" s="355"/>
      <c r="STW10" s="355"/>
      <c r="STX10" s="355"/>
      <c r="STY10" s="355"/>
      <c r="STZ10" s="355"/>
      <c r="SUA10" s="355"/>
      <c r="SUB10" s="355"/>
      <c r="SUC10" s="355"/>
      <c r="SUD10" s="355"/>
      <c r="SUE10" s="355"/>
      <c r="SUF10" s="355"/>
      <c r="SUG10" s="355"/>
      <c r="SUH10" s="355"/>
      <c r="SUI10" s="355"/>
      <c r="SUJ10" s="355"/>
      <c r="SUK10" s="355"/>
      <c r="SUL10" s="355"/>
      <c r="SUM10" s="355"/>
      <c r="SUN10" s="355"/>
      <c r="SUO10" s="355"/>
      <c r="SUP10" s="355"/>
      <c r="SUQ10" s="355"/>
      <c r="SUR10" s="355"/>
      <c r="SUS10" s="355"/>
      <c r="SUT10" s="355"/>
      <c r="SUU10" s="355"/>
      <c r="SUV10" s="355"/>
      <c r="SUW10" s="355"/>
      <c r="SUX10" s="355"/>
      <c r="SUY10" s="355"/>
      <c r="SUZ10" s="355"/>
      <c r="SVA10" s="355"/>
      <c r="SVB10" s="355"/>
      <c r="SVC10" s="355"/>
      <c r="SVD10" s="355"/>
      <c r="SVE10" s="355"/>
      <c r="SVF10" s="355"/>
      <c r="SVG10" s="355"/>
      <c r="SVH10" s="355"/>
      <c r="SVI10" s="355"/>
      <c r="SVJ10" s="355"/>
      <c r="SVK10" s="355"/>
      <c r="SVL10" s="355"/>
      <c r="SVM10" s="355"/>
      <c r="SVN10" s="355"/>
      <c r="SVO10" s="355"/>
      <c r="SVP10" s="355"/>
      <c r="SVQ10" s="355"/>
      <c r="SVR10" s="355"/>
      <c r="SVS10" s="355"/>
      <c r="SVT10" s="355"/>
      <c r="SVU10" s="355"/>
      <c r="SVV10" s="355"/>
      <c r="SVW10" s="355"/>
      <c r="SVX10" s="355"/>
      <c r="SVY10" s="355"/>
      <c r="SVZ10" s="355"/>
      <c r="SWA10" s="355"/>
      <c r="SWB10" s="355"/>
      <c r="SWC10" s="355"/>
      <c r="SWD10" s="355"/>
      <c r="SWE10" s="355"/>
      <c r="SWF10" s="355"/>
      <c r="SWG10" s="355"/>
      <c r="SWH10" s="355"/>
      <c r="SWI10" s="355"/>
      <c r="SWJ10" s="355"/>
      <c r="SWK10" s="355"/>
      <c r="SWL10" s="355"/>
      <c r="SWM10" s="355"/>
      <c r="SWN10" s="355"/>
      <c r="SWO10" s="355"/>
      <c r="SWP10" s="355"/>
      <c r="SWQ10" s="355"/>
      <c r="SWR10" s="355"/>
      <c r="SWS10" s="355"/>
      <c r="SWT10" s="355"/>
      <c r="SWU10" s="355"/>
      <c r="SWV10" s="355"/>
      <c r="SWW10" s="355"/>
      <c r="SWX10" s="355"/>
      <c r="SWY10" s="355"/>
      <c r="SWZ10" s="355"/>
      <c r="SXA10" s="355"/>
      <c r="SXB10" s="355"/>
      <c r="SXC10" s="355"/>
      <c r="SXD10" s="355"/>
      <c r="SXE10" s="355"/>
      <c r="SXF10" s="355"/>
      <c r="SXG10" s="355"/>
      <c r="SXH10" s="355"/>
      <c r="SXI10" s="355"/>
      <c r="SXJ10" s="355"/>
      <c r="SXK10" s="355"/>
      <c r="SXL10" s="355"/>
      <c r="SXM10" s="355"/>
      <c r="SXN10" s="355"/>
      <c r="SXO10" s="355"/>
      <c r="SXP10" s="355"/>
      <c r="SXQ10" s="355"/>
      <c r="SXR10" s="355"/>
      <c r="SXS10" s="355"/>
      <c r="SXT10" s="355"/>
      <c r="SXU10" s="355"/>
      <c r="SXV10" s="355"/>
      <c r="SXW10" s="355"/>
      <c r="SXX10" s="355"/>
      <c r="SXY10" s="355"/>
      <c r="SXZ10" s="355"/>
      <c r="SYA10" s="355"/>
      <c r="SYB10" s="355"/>
      <c r="SYC10" s="355"/>
      <c r="SYD10" s="355"/>
      <c r="SYE10" s="355"/>
      <c r="SYF10" s="355"/>
      <c r="SYG10" s="355"/>
      <c r="SYH10" s="355"/>
      <c r="SYI10" s="355"/>
      <c r="SYJ10" s="355"/>
      <c r="SYK10" s="355"/>
      <c r="SYL10" s="355"/>
      <c r="SYM10" s="355"/>
      <c r="SYN10" s="355"/>
      <c r="SYO10" s="355"/>
      <c r="SYP10" s="355"/>
      <c r="SYQ10" s="355"/>
      <c r="SYR10" s="355"/>
      <c r="SYS10" s="355"/>
      <c r="SYT10" s="355"/>
      <c r="SYU10" s="355"/>
      <c r="SYV10" s="355"/>
      <c r="SYW10" s="355"/>
      <c r="SYX10" s="355"/>
      <c r="SYY10" s="355"/>
      <c r="SYZ10" s="355"/>
      <c r="SZA10" s="355"/>
      <c r="SZB10" s="355"/>
      <c r="SZC10" s="355"/>
      <c r="SZD10" s="355"/>
      <c r="SZE10" s="355"/>
      <c r="SZF10" s="355"/>
      <c r="SZG10" s="355"/>
      <c r="SZH10" s="355"/>
      <c r="SZI10" s="355"/>
      <c r="SZJ10" s="355"/>
      <c r="SZK10" s="355"/>
      <c r="SZL10" s="355"/>
      <c r="SZM10" s="355"/>
      <c r="SZN10" s="355"/>
      <c r="SZO10" s="355"/>
      <c r="SZP10" s="355"/>
      <c r="SZQ10" s="355"/>
      <c r="SZR10" s="355"/>
      <c r="SZS10" s="355"/>
      <c r="SZT10" s="355"/>
      <c r="SZU10" s="355"/>
      <c r="SZV10" s="355"/>
      <c r="SZW10" s="355"/>
      <c r="SZX10" s="355"/>
      <c r="SZY10" s="355"/>
      <c r="SZZ10" s="355"/>
      <c r="TAA10" s="355"/>
      <c r="TAB10" s="355"/>
      <c r="TAC10" s="355"/>
      <c r="TAD10" s="355"/>
      <c r="TAE10" s="355"/>
      <c r="TAF10" s="355"/>
      <c r="TAG10" s="355"/>
      <c r="TAH10" s="355"/>
      <c r="TAI10" s="355"/>
      <c r="TAJ10" s="355"/>
      <c r="TAK10" s="355"/>
      <c r="TAL10" s="355"/>
      <c r="TAM10" s="355"/>
      <c r="TAN10" s="355"/>
      <c r="TAO10" s="355"/>
      <c r="TAP10" s="355"/>
      <c r="TAQ10" s="355"/>
      <c r="TAR10" s="355"/>
      <c r="TAS10" s="355"/>
      <c r="TAT10" s="355"/>
      <c r="TAU10" s="355"/>
      <c r="TAV10" s="355"/>
      <c r="TAW10" s="355"/>
      <c r="TAX10" s="355"/>
      <c r="TAY10" s="355"/>
      <c r="TAZ10" s="355"/>
      <c r="TBA10" s="355"/>
      <c r="TBB10" s="355"/>
      <c r="TBC10" s="355"/>
      <c r="TBD10" s="355"/>
      <c r="TBE10" s="355"/>
      <c r="TBF10" s="355"/>
      <c r="TBG10" s="355"/>
      <c r="TBH10" s="355"/>
      <c r="TBI10" s="355"/>
      <c r="TBJ10" s="355"/>
      <c r="TBK10" s="355"/>
      <c r="TBL10" s="355"/>
      <c r="TBM10" s="355"/>
      <c r="TBN10" s="355"/>
      <c r="TBO10" s="355"/>
      <c r="TBP10" s="355"/>
      <c r="TBQ10" s="355"/>
      <c r="TBR10" s="355"/>
      <c r="TBS10" s="355"/>
      <c r="TBT10" s="355"/>
      <c r="TBU10" s="355"/>
      <c r="TBV10" s="355"/>
      <c r="TBW10" s="355"/>
      <c r="TBX10" s="355"/>
      <c r="TBY10" s="355"/>
      <c r="TBZ10" s="355"/>
      <c r="TCA10" s="355"/>
      <c r="TCB10" s="355"/>
      <c r="TCC10" s="355"/>
      <c r="TCD10" s="355"/>
      <c r="TCE10" s="355"/>
      <c r="TCF10" s="355"/>
      <c r="TCG10" s="355"/>
      <c r="TCH10" s="355"/>
      <c r="TCI10" s="355"/>
      <c r="TCJ10" s="355"/>
      <c r="TCK10" s="355"/>
      <c r="TCL10" s="355"/>
      <c r="TCM10" s="355"/>
      <c r="TCN10" s="355"/>
      <c r="TCO10" s="355"/>
      <c r="TCP10" s="355"/>
      <c r="TCQ10" s="355"/>
      <c r="TCR10" s="355"/>
      <c r="TCS10" s="355"/>
      <c r="TCT10" s="355"/>
      <c r="TCU10" s="355"/>
      <c r="TCV10" s="355"/>
      <c r="TCW10" s="355"/>
      <c r="TCX10" s="355"/>
      <c r="TCY10" s="355"/>
      <c r="TCZ10" s="355"/>
      <c r="TDA10" s="355"/>
      <c r="TDB10" s="355"/>
      <c r="TDC10" s="355"/>
      <c r="TDD10" s="355"/>
      <c r="TDE10" s="355"/>
      <c r="TDF10" s="355"/>
      <c r="TDG10" s="355"/>
      <c r="TDH10" s="355"/>
      <c r="TDI10" s="355"/>
      <c r="TDJ10" s="355"/>
      <c r="TDK10" s="355"/>
      <c r="TDL10" s="355"/>
      <c r="TDM10" s="355"/>
      <c r="TDN10" s="355"/>
      <c r="TDO10" s="355"/>
      <c r="TDP10" s="355"/>
      <c r="TDQ10" s="355"/>
      <c r="TDR10" s="355"/>
      <c r="TDS10" s="355"/>
      <c r="TDT10" s="355"/>
      <c r="TDU10" s="355"/>
      <c r="TDV10" s="355"/>
      <c r="TDW10" s="355"/>
      <c r="TDX10" s="355"/>
      <c r="TDY10" s="355"/>
      <c r="TDZ10" s="355"/>
      <c r="TEA10" s="355"/>
      <c r="TEB10" s="355"/>
      <c r="TEC10" s="355"/>
      <c r="TED10" s="355"/>
      <c r="TEE10" s="355"/>
      <c r="TEF10" s="355"/>
      <c r="TEG10" s="355"/>
      <c r="TEH10" s="355"/>
      <c r="TEI10" s="355"/>
      <c r="TEJ10" s="355"/>
      <c r="TEK10" s="355"/>
      <c r="TEL10" s="355"/>
      <c r="TEM10" s="355"/>
      <c r="TEN10" s="355"/>
      <c r="TEO10" s="355"/>
      <c r="TEP10" s="355"/>
      <c r="TEQ10" s="355"/>
      <c r="TER10" s="355"/>
      <c r="TES10" s="355"/>
      <c r="TET10" s="355"/>
      <c r="TEU10" s="355"/>
      <c r="TEV10" s="355"/>
      <c r="TEW10" s="355"/>
      <c r="TEX10" s="355"/>
      <c r="TEY10" s="355"/>
      <c r="TEZ10" s="355"/>
      <c r="TFA10" s="355"/>
      <c r="TFB10" s="355"/>
      <c r="TFC10" s="355"/>
      <c r="TFD10" s="355"/>
      <c r="TFE10" s="355"/>
      <c r="TFF10" s="355"/>
      <c r="TFG10" s="355"/>
      <c r="TFH10" s="355"/>
      <c r="TFI10" s="355"/>
      <c r="TFJ10" s="355"/>
      <c r="TFK10" s="355"/>
      <c r="TFL10" s="355"/>
      <c r="TFM10" s="355"/>
      <c r="TFN10" s="355"/>
      <c r="TFO10" s="355"/>
      <c r="TFP10" s="355"/>
      <c r="TFQ10" s="355"/>
      <c r="TFR10" s="355"/>
      <c r="TFS10" s="355"/>
      <c r="TFT10" s="355"/>
      <c r="TFU10" s="355"/>
      <c r="TFV10" s="355"/>
      <c r="TFW10" s="355"/>
      <c r="TFX10" s="355"/>
      <c r="TFY10" s="355"/>
      <c r="TFZ10" s="355"/>
      <c r="TGA10" s="355"/>
      <c r="TGB10" s="355"/>
      <c r="TGC10" s="355"/>
      <c r="TGD10" s="355"/>
      <c r="TGE10" s="355"/>
      <c r="TGF10" s="355"/>
      <c r="TGG10" s="355"/>
      <c r="TGH10" s="355"/>
      <c r="TGI10" s="355"/>
      <c r="TGJ10" s="355"/>
      <c r="TGK10" s="355"/>
      <c r="TGL10" s="355"/>
      <c r="TGM10" s="355"/>
      <c r="TGN10" s="355"/>
      <c r="TGO10" s="355"/>
      <c r="TGP10" s="355"/>
      <c r="TGQ10" s="355"/>
      <c r="TGR10" s="355"/>
      <c r="TGS10" s="355"/>
      <c r="TGT10" s="355"/>
      <c r="TGU10" s="355"/>
      <c r="TGV10" s="355"/>
      <c r="TGW10" s="355"/>
      <c r="TGX10" s="355"/>
      <c r="TGY10" s="355"/>
      <c r="TGZ10" s="355"/>
      <c r="THA10" s="355"/>
      <c r="THB10" s="355"/>
      <c r="THC10" s="355"/>
      <c r="THD10" s="355"/>
      <c r="THE10" s="355"/>
      <c r="THF10" s="355"/>
      <c r="THG10" s="355"/>
      <c r="THH10" s="355"/>
      <c r="THI10" s="355"/>
      <c r="THJ10" s="355"/>
      <c r="THK10" s="355"/>
      <c r="THL10" s="355"/>
      <c r="THM10" s="355"/>
      <c r="THN10" s="355"/>
      <c r="THO10" s="355"/>
      <c r="THP10" s="355"/>
      <c r="THQ10" s="355"/>
      <c r="THR10" s="355"/>
      <c r="THS10" s="355"/>
      <c r="THT10" s="355"/>
      <c r="THU10" s="355"/>
      <c r="THV10" s="355"/>
      <c r="THW10" s="355"/>
      <c r="THX10" s="355"/>
      <c r="THY10" s="355"/>
      <c r="THZ10" s="355"/>
      <c r="TIA10" s="355"/>
      <c r="TIB10" s="355"/>
      <c r="TIC10" s="355"/>
      <c r="TID10" s="355"/>
      <c r="TIE10" s="355"/>
      <c r="TIF10" s="355"/>
      <c r="TIG10" s="355"/>
      <c r="TIH10" s="355"/>
      <c r="TII10" s="355"/>
      <c r="TIJ10" s="355"/>
      <c r="TIK10" s="355"/>
      <c r="TIL10" s="355"/>
      <c r="TIM10" s="355"/>
      <c r="TIN10" s="355"/>
      <c r="TIO10" s="355"/>
      <c r="TIP10" s="355"/>
      <c r="TIQ10" s="355"/>
      <c r="TIR10" s="355"/>
      <c r="TIS10" s="355"/>
      <c r="TIT10" s="355"/>
      <c r="TIU10" s="355"/>
      <c r="TIV10" s="355"/>
      <c r="TIW10" s="355"/>
      <c r="TIX10" s="355"/>
      <c r="TIY10" s="355"/>
      <c r="TIZ10" s="355"/>
      <c r="TJA10" s="355"/>
      <c r="TJB10" s="355"/>
      <c r="TJC10" s="355"/>
      <c r="TJD10" s="355"/>
      <c r="TJE10" s="355"/>
      <c r="TJF10" s="355"/>
      <c r="TJG10" s="355"/>
      <c r="TJH10" s="355"/>
      <c r="TJI10" s="355"/>
      <c r="TJJ10" s="355"/>
      <c r="TJK10" s="355"/>
      <c r="TJL10" s="355"/>
      <c r="TJM10" s="355"/>
      <c r="TJN10" s="355"/>
      <c r="TJO10" s="355"/>
      <c r="TJP10" s="355"/>
      <c r="TJQ10" s="355"/>
      <c r="TJR10" s="355"/>
      <c r="TJS10" s="355"/>
      <c r="TJT10" s="355"/>
      <c r="TJU10" s="355"/>
      <c r="TJV10" s="355"/>
      <c r="TJW10" s="355"/>
      <c r="TJX10" s="355"/>
      <c r="TJY10" s="355"/>
      <c r="TJZ10" s="355"/>
      <c r="TKA10" s="355"/>
      <c r="TKB10" s="355"/>
      <c r="TKC10" s="355"/>
      <c r="TKD10" s="355"/>
      <c r="TKE10" s="355"/>
      <c r="TKF10" s="355"/>
      <c r="TKG10" s="355"/>
      <c r="TKH10" s="355"/>
      <c r="TKI10" s="355"/>
      <c r="TKJ10" s="355"/>
      <c r="TKK10" s="355"/>
      <c r="TKL10" s="355"/>
      <c r="TKM10" s="355"/>
      <c r="TKN10" s="355"/>
      <c r="TKO10" s="355"/>
      <c r="TKP10" s="355"/>
      <c r="TKQ10" s="355"/>
      <c r="TKR10" s="355"/>
      <c r="TKS10" s="355"/>
      <c r="TKT10" s="355"/>
      <c r="TKU10" s="355"/>
      <c r="TKV10" s="355"/>
      <c r="TKW10" s="355"/>
      <c r="TKX10" s="355"/>
      <c r="TKY10" s="355"/>
      <c r="TKZ10" s="355"/>
      <c r="TLA10" s="355"/>
      <c r="TLB10" s="355"/>
      <c r="TLC10" s="355"/>
      <c r="TLD10" s="355"/>
      <c r="TLE10" s="355"/>
      <c r="TLF10" s="355"/>
      <c r="TLG10" s="355"/>
      <c r="TLH10" s="355"/>
      <c r="TLI10" s="355"/>
      <c r="TLJ10" s="355"/>
      <c r="TLK10" s="355"/>
      <c r="TLL10" s="355"/>
      <c r="TLM10" s="355"/>
      <c r="TLN10" s="355"/>
      <c r="TLO10" s="355"/>
      <c r="TLP10" s="355"/>
      <c r="TLQ10" s="355"/>
      <c r="TLR10" s="355"/>
      <c r="TLS10" s="355"/>
      <c r="TLT10" s="355"/>
      <c r="TLU10" s="355"/>
      <c r="TLV10" s="355"/>
      <c r="TLW10" s="355"/>
      <c r="TLX10" s="355"/>
      <c r="TLY10" s="355"/>
      <c r="TLZ10" s="355"/>
      <c r="TMA10" s="355"/>
      <c r="TMB10" s="355"/>
      <c r="TMC10" s="355"/>
      <c r="TMD10" s="355"/>
      <c r="TME10" s="355"/>
      <c r="TMF10" s="355"/>
      <c r="TMG10" s="355"/>
      <c r="TMH10" s="355"/>
      <c r="TMI10" s="355"/>
      <c r="TMJ10" s="355"/>
      <c r="TMK10" s="355"/>
      <c r="TML10" s="355"/>
      <c r="TMM10" s="355"/>
      <c r="TMN10" s="355"/>
      <c r="TMO10" s="355"/>
      <c r="TMP10" s="355"/>
      <c r="TMQ10" s="355"/>
      <c r="TMR10" s="355"/>
      <c r="TMS10" s="355"/>
      <c r="TMT10" s="355"/>
      <c r="TMU10" s="355"/>
      <c r="TMV10" s="355"/>
      <c r="TMW10" s="355"/>
      <c r="TMX10" s="355"/>
      <c r="TMY10" s="355"/>
      <c r="TMZ10" s="355"/>
      <c r="TNA10" s="355"/>
      <c r="TNB10" s="355"/>
      <c r="TNC10" s="355"/>
      <c r="TND10" s="355"/>
      <c r="TNE10" s="355"/>
      <c r="TNF10" s="355"/>
      <c r="TNG10" s="355"/>
      <c r="TNH10" s="355"/>
      <c r="TNI10" s="355"/>
      <c r="TNJ10" s="355"/>
      <c r="TNK10" s="355"/>
      <c r="TNL10" s="355"/>
      <c r="TNM10" s="355"/>
      <c r="TNN10" s="355"/>
      <c r="TNO10" s="355"/>
      <c r="TNP10" s="355"/>
      <c r="TNQ10" s="355"/>
      <c r="TNR10" s="355"/>
      <c r="TNS10" s="355"/>
      <c r="TNT10" s="355"/>
      <c r="TNU10" s="355"/>
      <c r="TNV10" s="355"/>
      <c r="TNW10" s="355"/>
      <c r="TNX10" s="355"/>
      <c r="TNY10" s="355"/>
      <c r="TNZ10" s="355"/>
      <c r="TOA10" s="355"/>
      <c r="TOB10" s="355"/>
      <c r="TOC10" s="355"/>
      <c r="TOD10" s="355"/>
      <c r="TOE10" s="355"/>
      <c r="TOF10" s="355"/>
      <c r="TOG10" s="355"/>
      <c r="TOH10" s="355"/>
      <c r="TOI10" s="355"/>
      <c r="TOJ10" s="355"/>
      <c r="TOK10" s="355"/>
      <c r="TOL10" s="355"/>
      <c r="TOM10" s="355"/>
      <c r="TON10" s="355"/>
      <c r="TOO10" s="355"/>
      <c r="TOP10" s="355"/>
      <c r="TOQ10" s="355"/>
      <c r="TOR10" s="355"/>
      <c r="TOS10" s="355"/>
      <c r="TOT10" s="355"/>
      <c r="TOU10" s="355"/>
      <c r="TOV10" s="355"/>
      <c r="TOW10" s="355"/>
      <c r="TOX10" s="355"/>
      <c r="TOY10" s="355"/>
      <c r="TOZ10" s="355"/>
      <c r="TPA10" s="355"/>
      <c r="TPB10" s="355"/>
      <c r="TPC10" s="355"/>
      <c r="TPD10" s="355"/>
      <c r="TPE10" s="355"/>
      <c r="TPF10" s="355"/>
      <c r="TPG10" s="355"/>
      <c r="TPH10" s="355"/>
      <c r="TPI10" s="355"/>
      <c r="TPJ10" s="355"/>
      <c r="TPK10" s="355"/>
      <c r="TPL10" s="355"/>
      <c r="TPM10" s="355"/>
      <c r="TPN10" s="355"/>
      <c r="TPO10" s="355"/>
      <c r="TPP10" s="355"/>
      <c r="TPQ10" s="355"/>
      <c r="TPR10" s="355"/>
      <c r="TPS10" s="355"/>
      <c r="TPT10" s="355"/>
      <c r="TPU10" s="355"/>
      <c r="TPV10" s="355"/>
      <c r="TPW10" s="355"/>
      <c r="TPX10" s="355"/>
      <c r="TPY10" s="355"/>
      <c r="TPZ10" s="355"/>
      <c r="TQA10" s="355"/>
      <c r="TQB10" s="355"/>
      <c r="TQC10" s="355"/>
      <c r="TQD10" s="355"/>
      <c r="TQE10" s="355"/>
      <c r="TQF10" s="355"/>
      <c r="TQG10" s="355"/>
      <c r="TQH10" s="355"/>
      <c r="TQI10" s="355"/>
      <c r="TQJ10" s="355"/>
      <c r="TQK10" s="355"/>
      <c r="TQL10" s="355"/>
      <c r="TQM10" s="355"/>
      <c r="TQN10" s="355"/>
      <c r="TQO10" s="355"/>
      <c r="TQP10" s="355"/>
      <c r="TQQ10" s="355"/>
      <c r="TQR10" s="355"/>
      <c r="TQS10" s="355"/>
      <c r="TQT10" s="355"/>
      <c r="TQU10" s="355"/>
      <c r="TQV10" s="355"/>
      <c r="TQW10" s="355"/>
      <c r="TQX10" s="355"/>
      <c r="TQY10" s="355"/>
      <c r="TQZ10" s="355"/>
      <c r="TRA10" s="355"/>
      <c r="TRB10" s="355"/>
      <c r="TRC10" s="355"/>
      <c r="TRD10" s="355"/>
      <c r="TRE10" s="355"/>
      <c r="TRF10" s="355"/>
      <c r="TRG10" s="355"/>
      <c r="TRH10" s="355"/>
      <c r="TRI10" s="355"/>
      <c r="TRJ10" s="355"/>
      <c r="TRK10" s="355"/>
      <c r="TRL10" s="355"/>
      <c r="TRM10" s="355"/>
      <c r="TRN10" s="355"/>
      <c r="TRO10" s="355"/>
      <c r="TRP10" s="355"/>
      <c r="TRQ10" s="355"/>
      <c r="TRR10" s="355"/>
      <c r="TRS10" s="355"/>
      <c r="TRT10" s="355"/>
      <c r="TRU10" s="355"/>
      <c r="TRV10" s="355"/>
      <c r="TRW10" s="355"/>
      <c r="TRX10" s="355"/>
      <c r="TRY10" s="355"/>
      <c r="TRZ10" s="355"/>
      <c r="TSA10" s="355"/>
      <c r="TSB10" s="355"/>
      <c r="TSC10" s="355"/>
      <c r="TSD10" s="355"/>
      <c r="TSE10" s="355"/>
      <c r="TSF10" s="355"/>
      <c r="TSG10" s="355"/>
      <c r="TSH10" s="355"/>
      <c r="TSI10" s="355"/>
      <c r="TSJ10" s="355"/>
      <c r="TSK10" s="355"/>
      <c r="TSL10" s="355"/>
      <c r="TSM10" s="355"/>
      <c r="TSN10" s="355"/>
      <c r="TSO10" s="355"/>
      <c r="TSP10" s="355"/>
      <c r="TSQ10" s="355"/>
      <c r="TSR10" s="355"/>
      <c r="TSS10" s="355"/>
      <c r="TST10" s="355"/>
      <c r="TSU10" s="355"/>
      <c r="TSV10" s="355"/>
      <c r="TSW10" s="355"/>
      <c r="TSX10" s="355"/>
      <c r="TSY10" s="355"/>
      <c r="TSZ10" s="355"/>
      <c r="TTA10" s="355"/>
      <c r="TTB10" s="355"/>
      <c r="TTC10" s="355"/>
      <c r="TTD10" s="355"/>
      <c r="TTE10" s="355"/>
      <c r="TTF10" s="355"/>
      <c r="TTG10" s="355"/>
      <c r="TTH10" s="355"/>
      <c r="TTI10" s="355"/>
      <c r="TTJ10" s="355"/>
      <c r="TTK10" s="355"/>
      <c r="TTL10" s="355"/>
      <c r="TTM10" s="355"/>
      <c r="TTN10" s="355"/>
      <c r="TTO10" s="355"/>
      <c r="TTP10" s="355"/>
      <c r="TTQ10" s="355"/>
      <c r="TTR10" s="355"/>
      <c r="TTS10" s="355"/>
      <c r="TTT10" s="355"/>
      <c r="TTU10" s="355"/>
      <c r="TTV10" s="355"/>
      <c r="TTW10" s="355"/>
      <c r="TTX10" s="355"/>
      <c r="TTY10" s="355"/>
      <c r="TTZ10" s="355"/>
      <c r="TUA10" s="355"/>
      <c r="TUB10" s="355"/>
      <c r="TUC10" s="355"/>
      <c r="TUD10" s="355"/>
      <c r="TUE10" s="355"/>
      <c r="TUF10" s="355"/>
      <c r="TUG10" s="355"/>
      <c r="TUH10" s="355"/>
      <c r="TUI10" s="355"/>
      <c r="TUJ10" s="355"/>
      <c r="TUK10" s="355"/>
      <c r="TUL10" s="355"/>
      <c r="TUM10" s="355"/>
      <c r="TUN10" s="355"/>
      <c r="TUO10" s="355"/>
      <c r="TUP10" s="355"/>
      <c r="TUQ10" s="355"/>
      <c r="TUR10" s="355"/>
      <c r="TUS10" s="355"/>
      <c r="TUT10" s="355"/>
      <c r="TUU10" s="355"/>
      <c r="TUV10" s="355"/>
      <c r="TUW10" s="355"/>
      <c r="TUX10" s="355"/>
      <c r="TUY10" s="355"/>
      <c r="TUZ10" s="355"/>
      <c r="TVA10" s="355"/>
      <c r="TVB10" s="355"/>
      <c r="TVC10" s="355"/>
      <c r="TVD10" s="355"/>
      <c r="TVE10" s="355"/>
      <c r="TVF10" s="355"/>
      <c r="TVG10" s="355"/>
      <c r="TVH10" s="355"/>
      <c r="TVI10" s="355"/>
      <c r="TVJ10" s="355"/>
      <c r="TVK10" s="355"/>
      <c r="TVL10" s="355"/>
      <c r="TVM10" s="355"/>
      <c r="TVN10" s="355"/>
      <c r="TVO10" s="355"/>
      <c r="TVP10" s="355"/>
      <c r="TVQ10" s="355"/>
      <c r="TVR10" s="355"/>
      <c r="TVS10" s="355"/>
      <c r="TVT10" s="355"/>
      <c r="TVU10" s="355"/>
      <c r="TVV10" s="355"/>
      <c r="TVW10" s="355"/>
      <c r="TVX10" s="355"/>
      <c r="TVY10" s="355"/>
      <c r="TVZ10" s="355"/>
      <c r="TWA10" s="355"/>
      <c r="TWB10" s="355"/>
      <c r="TWC10" s="355"/>
      <c r="TWD10" s="355"/>
      <c r="TWE10" s="355"/>
      <c r="TWF10" s="355"/>
      <c r="TWG10" s="355"/>
      <c r="TWH10" s="355"/>
      <c r="TWI10" s="355"/>
      <c r="TWJ10" s="355"/>
      <c r="TWK10" s="355"/>
      <c r="TWL10" s="355"/>
      <c r="TWM10" s="355"/>
      <c r="TWN10" s="355"/>
      <c r="TWO10" s="355"/>
      <c r="TWP10" s="355"/>
      <c r="TWQ10" s="355"/>
      <c r="TWR10" s="355"/>
      <c r="TWS10" s="355"/>
      <c r="TWT10" s="355"/>
      <c r="TWU10" s="355"/>
      <c r="TWV10" s="355"/>
      <c r="TWW10" s="355"/>
      <c r="TWX10" s="355"/>
      <c r="TWY10" s="355"/>
      <c r="TWZ10" s="355"/>
      <c r="TXA10" s="355"/>
      <c r="TXB10" s="355"/>
      <c r="TXC10" s="355"/>
      <c r="TXD10" s="355"/>
      <c r="TXE10" s="355"/>
      <c r="TXF10" s="355"/>
      <c r="TXG10" s="355"/>
      <c r="TXH10" s="355"/>
      <c r="TXI10" s="355"/>
      <c r="TXJ10" s="355"/>
      <c r="TXK10" s="355"/>
      <c r="TXL10" s="355"/>
      <c r="TXM10" s="355"/>
      <c r="TXN10" s="355"/>
      <c r="TXO10" s="355"/>
      <c r="TXP10" s="355"/>
      <c r="TXQ10" s="355"/>
      <c r="TXR10" s="355"/>
      <c r="TXS10" s="355"/>
      <c r="TXT10" s="355"/>
      <c r="TXU10" s="355"/>
      <c r="TXV10" s="355"/>
      <c r="TXW10" s="355"/>
      <c r="TXX10" s="355"/>
      <c r="TXY10" s="355"/>
      <c r="TXZ10" s="355"/>
      <c r="TYA10" s="355"/>
      <c r="TYB10" s="355"/>
      <c r="TYC10" s="355"/>
      <c r="TYD10" s="355"/>
      <c r="TYE10" s="355"/>
      <c r="TYF10" s="355"/>
      <c r="TYG10" s="355"/>
      <c r="TYH10" s="355"/>
      <c r="TYI10" s="355"/>
      <c r="TYJ10" s="355"/>
      <c r="TYK10" s="355"/>
      <c r="TYL10" s="355"/>
      <c r="TYM10" s="355"/>
      <c r="TYN10" s="355"/>
      <c r="TYO10" s="355"/>
      <c r="TYP10" s="355"/>
      <c r="TYQ10" s="355"/>
      <c r="TYR10" s="355"/>
      <c r="TYS10" s="355"/>
      <c r="TYT10" s="355"/>
      <c r="TYU10" s="355"/>
      <c r="TYV10" s="355"/>
      <c r="TYW10" s="355"/>
      <c r="TYX10" s="355"/>
      <c r="TYY10" s="355"/>
      <c r="TYZ10" s="355"/>
      <c r="TZA10" s="355"/>
      <c r="TZB10" s="355"/>
      <c r="TZC10" s="355"/>
      <c r="TZD10" s="355"/>
      <c r="TZE10" s="355"/>
      <c r="TZF10" s="355"/>
      <c r="TZG10" s="355"/>
      <c r="TZH10" s="355"/>
      <c r="TZI10" s="355"/>
      <c r="TZJ10" s="355"/>
      <c r="TZK10" s="355"/>
      <c r="TZL10" s="355"/>
      <c r="TZM10" s="355"/>
      <c r="TZN10" s="355"/>
      <c r="TZO10" s="355"/>
      <c r="TZP10" s="355"/>
      <c r="TZQ10" s="355"/>
      <c r="TZR10" s="355"/>
      <c r="TZS10" s="355"/>
      <c r="TZT10" s="355"/>
      <c r="TZU10" s="355"/>
      <c r="TZV10" s="355"/>
      <c r="TZW10" s="355"/>
      <c r="TZX10" s="355"/>
      <c r="TZY10" s="355"/>
      <c r="TZZ10" s="355"/>
      <c r="UAA10" s="355"/>
      <c r="UAB10" s="355"/>
      <c r="UAC10" s="355"/>
      <c r="UAD10" s="355"/>
      <c r="UAE10" s="355"/>
      <c r="UAF10" s="355"/>
      <c r="UAG10" s="355"/>
      <c r="UAH10" s="355"/>
      <c r="UAI10" s="355"/>
      <c r="UAJ10" s="355"/>
      <c r="UAK10" s="355"/>
      <c r="UAL10" s="355"/>
      <c r="UAM10" s="355"/>
      <c r="UAN10" s="355"/>
      <c r="UAO10" s="355"/>
      <c r="UAP10" s="355"/>
      <c r="UAQ10" s="355"/>
      <c r="UAR10" s="355"/>
      <c r="UAS10" s="355"/>
      <c r="UAT10" s="355"/>
      <c r="UAU10" s="355"/>
      <c r="UAV10" s="355"/>
      <c r="UAW10" s="355"/>
      <c r="UAX10" s="355"/>
      <c r="UAY10" s="355"/>
      <c r="UAZ10" s="355"/>
      <c r="UBA10" s="355"/>
      <c r="UBB10" s="355"/>
      <c r="UBC10" s="355"/>
      <c r="UBD10" s="355"/>
      <c r="UBE10" s="355"/>
      <c r="UBF10" s="355"/>
      <c r="UBG10" s="355"/>
      <c r="UBH10" s="355"/>
      <c r="UBI10" s="355"/>
      <c r="UBJ10" s="355"/>
      <c r="UBK10" s="355"/>
      <c r="UBL10" s="355"/>
      <c r="UBM10" s="355"/>
      <c r="UBN10" s="355"/>
      <c r="UBO10" s="355"/>
      <c r="UBP10" s="355"/>
      <c r="UBQ10" s="355"/>
      <c r="UBR10" s="355"/>
      <c r="UBS10" s="355"/>
      <c r="UBT10" s="355"/>
      <c r="UBU10" s="355"/>
      <c r="UBV10" s="355"/>
      <c r="UBW10" s="355"/>
      <c r="UBX10" s="355"/>
      <c r="UBY10" s="355"/>
      <c r="UBZ10" s="355"/>
      <c r="UCA10" s="355"/>
      <c r="UCB10" s="355"/>
      <c r="UCC10" s="355"/>
      <c r="UCD10" s="355"/>
      <c r="UCE10" s="355"/>
      <c r="UCF10" s="355"/>
      <c r="UCG10" s="355"/>
      <c r="UCH10" s="355"/>
      <c r="UCI10" s="355"/>
      <c r="UCJ10" s="355"/>
      <c r="UCK10" s="355"/>
      <c r="UCL10" s="355"/>
      <c r="UCM10" s="355"/>
      <c r="UCN10" s="355"/>
      <c r="UCO10" s="355"/>
      <c r="UCP10" s="355"/>
      <c r="UCQ10" s="355"/>
      <c r="UCR10" s="355"/>
      <c r="UCS10" s="355"/>
      <c r="UCT10" s="355"/>
      <c r="UCU10" s="355"/>
      <c r="UCV10" s="355"/>
      <c r="UCW10" s="355"/>
      <c r="UCX10" s="355"/>
      <c r="UCY10" s="355"/>
      <c r="UCZ10" s="355"/>
      <c r="UDA10" s="355"/>
      <c r="UDB10" s="355"/>
      <c r="UDC10" s="355"/>
      <c r="UDD10" s="355"/>
      <c r="UDE10" s="355"/>
      <c r="UDF10" s="355"/>
      <c r="UDG10" s="355"/>
      <c r="UDH10" s="355"/>
      <c r="UDI10" s="355"/>
      <c r="UDJ10" s="355"/>
      <c r="UDK10" s="355"/>
      <c r="UDL10" s="355"/>
      <c r="UDM10" s="355"/>
      <c r="UDN10" s="355"/>
      <c r="UDO10" s="355"/>
      <c r="UDP10" s="355"/>
      <c r="UDQ10" s="355"/>
      <c r="UDR10" s="355"/>
      <c r="UDS10" s="355"/>
      <c r="UDT10" s="355"/>
      <c r="UDU10" s="355"/>
      <c r="UDV10" s="355"/>
      <c r="UDW10" s="355"/>
      <c r="UDX10" s="355"/>
      <c r="UDY10" s="355"/>
      <c r="UDZ10" s="355"/>
      <c r="UEA10" s="355"/>
      <c r="UEB10" s="355"/>
      <c r="UEC10" s="355"/>
      <c r="UED10" s="355"/>
      <c r="UEE10" s="355"/>
      <c r="UEF10" s="355"/>
      <c r="UEG10" s="355"/>
      <c r="UEH10" s="355"/>
      <c r="UEI10" s="355"/>
      <c r="UEJ10" s="355"/>
      <c r="UEK10" s="355"/>
      <c r="UEL10" s="355"/>
      <c r="UEM10" s="355"/>
      <c r="UEN10" s="355"/>
      <c r="UEO10" s="355"/>
      <c r="UEP10" s="355"/>
      <c r="UEQ10" s="355"/>
      <c r="UER10" s="355"/>
      <c r="UES10" s="355"/>
      <c r="UET10" s="355"/>
      <c r="UEU10" s="355"/>
      <c r="UEV10" s="355"/>
      <c r="UEW10" s="355"/>
      <c r="UEX10" s="355"/>
      <c r="UEY10" s="355"/>
      <c r="UEZ10" s="355"/>
      <c r="UFA10" s="355"/>
      <c r="UFB10" s="355"/>
      <c r="UFC10" s="355"/>
      <c r="UFD10" s="355"/>
      <c r="UFE10" s="355"/>
      <c r="UFF10" s="355"/>
      <c r="UFG10" s="355"/>
      <c r="UFH10" s="355"/>
      <c r="UFI10" s="355"/>
      <c r="UFJ10" s="355"/>
      <c r="UFK10" s="355"/>
      <c r="UFL10" s="355"/>
      <c r="UFM10" s="355"/>
      <c r="UFN10" s="355"/>
      <c r="UFO10" s="355"/>
      <c r="UFP10" s="355"/>
      <c r="UFQ10" s="355"/>
      <c r="UFR10" s="355"/>
      <c r="UFS10" s="355"/>
      <c r="UFT10" s="355"/>
      <c r="UFU10" s="355"/>
      <c r="UFV10" s="355"/>
      <c r="UFW10" s="355"/>
      <c r="UFX10" s="355"/>
      <c r="UFY10" s="355"/>
      <c r="UFZ10" s="355"/>
      <c r="UGA10" s="355"/>
      <c r="UGB10" s="355"/>
      <c r="UGC10" s="355"/>
      <c r="UGD10" s="355"/>
      <c r="UGE10" s="355"/>
      <c r="UGF10" s="355"/>
      <c r="UGG10" s="355"/>
      <c r="UGH10" s="355"/>
      <c r="UGI10" s="355"/>
      <c r="UGJ10" s="355"/>
      <c r="UGK10" s="355"/>
      <c r="UGL10" s="355"/>
      <c r="UGM10" s="355"/>
      <c r="UGN10" s="355"/>
      <c r="UGO10" s="355"/>
      <c r="UGP10" s="355"/>
      <c r="UGQ10" s="355"/>
      <c r="UGR10" s="355"/>
      <c r="UGS10" s="355"/>
      <c r="UGT10" s="355"/>
      <c r="UGU10" s="355"/>
      <c r="UGV10" s="355"/>
      <c r="UGW10" s="355"/>
      <c r="UGX10" s="355"/>
      <c r="UGY10" s="355"/>
      <c r="UGZ10" s="355"/>
      <c r="UHA10" s="355"/>
      <c r="UHB10" s="355"/>
      <c r="UHC10" s="355"/>
      <c r="UHD10" s="355"/>
      <c r="UHE10" s="355"/>
      <c r="UHF10" s="355"/>
      <c r="UHG10" s="355"/>
      <c r="UHH10" s="355"/>
      <c r="UHI10" s="355"/>
      <c r="UHJ10" s="355"/>
      <c r="UHK10" s="355"/>
      <c r="UHL10" s="355"/>
      <c r="UHM10" s="355"/>
      <c r="UHN10" s="355"/>
      <c r="UHO10" s="355"/>
      <c r="UHP10" s="355"/>
      <c r="UHQ10" s="355"/>
      <c r="UHR10" s="355"/>
      <c r="UHS10" s="355"/>
      <c r="UHT10" s="355"/>
      <c r="UHU10" s="355"/>
      <c r="UHV10" s="355"/>
      <c r="UHW10" s="355"/>
      <c r="UHX10" s="355"/>
      <c r="UHY10" s="355"/>
      <c r="UHZ10" s="355"/>
      <c r="UIA10" s="355"/>
      <c r="UIB10" s="355"/>
      <c r="UIC10" s="355"/>
      <c r="UID10" s="355"/>
      <c r="UIE10" s="355"/>
      <c r="UIF10" s="355"/>
      <c r="UIG10" s="355"/>
      <c r="UIH10" s="355"/>
      <c r="UII10" s="355"/>
      <c r="UIJ10" s="355"/>
      <c r="UIK10" s="355"/>
      <c r="UIL10" s="355"/>
      <c r="UIM10" s="355"/>
      <c r="UIN10" s="355"/>
      <c r="UIO10" s="355"/>
      <c r="UIP10" s="355"/>
      <c r="UIQ10" s="355"/>
      <c r="UIR10" s="355"/>
      <c r="UIS10" s="355"/>
      <c r="UIT10" s="355"/>
      <c r="UIU10" s="355"/>
      <c r="UIV10" s="355"/>
      <c r="UIW10" s="355"/>
      <c r="UIX10" s="355"/>
      <c r="UIY10" s="355"/>
      <c r="UIZ10" s="355"/>
      <c r="UJA10" s="355"/>
      <c r="UJB10" s="355"/>
      <c r="UJC10" s="355"/>
      <c r="UJD10" s="355"/>
      <c r="UJE10" s="355"/>
      <c r="UJF10" s="355"/>
      <c r="UJG10" s="355"/>
      <c r="UJH10" s="355"/>
      <c r="UJI10" s="355"/>
      <c r="UJJ10" s="355"/>
      <c r="UJK10" s="355"/>
      <c r="UJL10" s="355"/>
      <c r="UJM10" s="355"/>
      <c r="UJN10" s="355"/>
      <c r="UJO10" s="355"/>
      <c r="UJP10" s="355"/>
      <c r="UJQ10" s="355"/>
      <c r="UJR10" s="355"/>
      <c r="UJS10" s="355"/>
      <c r="UJT10" s="355"/>
      <c r="UJU10" s="355"/>
      <c r="UJV10" s="355"/>
      <c r="UJW10" s="355"/>
      <c r="UJX10" s="355"/>
      <c r="UJY10" s="355"/>
      <c r="UJZ10" s="355"/>
      <c r="UKA10" s="355"/>
      <c r="UKB10" s="355"/>
      <c r="UKC10" s="355"/>
      <c r="UKD10" s="355"/>
      <c r="UKE10" s="355"/>
      <c r="UKF10" s="355"/>
      <c r="UKG10" s="355"/>
      <c r="UKH10" s="355"/>
      <c r="UKI10" s="355"/>
      <c r="UKJ10" s="355"/>
      <c r="UKK10" s="355"/>
      <c r="UKL10" s="355"/>
      <c r="UKM10" s="355"/>
      <c r="UKN10" s="355"/>
      <c r="UKO10" s="355"/>
      <c r="UKP10" s="355"/>
      <c r="UKQ10" s="355"/>
      <c r="UKR10" s="355"/>
      <c r="UKS10" s="355"/>
      <c r="UKT10" s="355"/>
      <c r="UKU10" s="355"/>
      <c r="UKV10" s="355"/>
      <c r="UKW10" s="355"/>
      <c r="UKX10" s="355"/>
      <c r="UKY10" s="355"/>
      <c r="UKZ10" s="355"/>
      <c r="ULA10" s="355"/>
      <c r="ULB10" s="355"/>
      <c r="ULC10" s="355"/>
      <c r="ULD10" s="355"/>
      <c r="ULE10" s="355"/>
      <c r="ULF10" s="355"/>
      <c r="ULG10" s="355"/>
      <c r="ULH10" s="355"/>
      <c r="ULI10" s="355"/>
      <c r="ULJ10" s="355"/>
      <c r="ULK10" s="355"/>
      <c r="ULL10" s="355"/>
      <c r="ULM10" s="355"/>
      <c r="ULN10" s="355"/>
      <c r="ULO10" s="355"/>
      <c r="ULP10" s="355"/>
      <c r="ULQ10" s="355"/>
      <c r="ULR10" s="355"/>
      <c r="ULS10" s="355"/>
      <c r="ULT10" s="355"/>
      <c r="ULU10" s="355"/>
      <c r="ULV10" s="355"/>
      <c r="ULW10" s="355"/>
      <c r="ULX10" s="355"/>
      <c r="ULY10" s="355"/>
      <c r="ULZ10" s="355"/>
      <c r="UMA10" s="355"/>
      <c r="UMB10" s="355"/>
      <c r="UMC10" s="355"/>
      <c r="UMD10" s="355"/>
      <c r="UME10" s="355"/>
      <c r="UMF10" s="355"/>
      <c r="UMG10" s="355"/>
      <c r="UMH10" s="355"/>
      <c r="UMI10" s="355"/>
      <c r="UMJ10" s="355"/>
      <c r="UMK10" s="355"/>
      <c r="UML10" s="355"/>
      <c r="UMM10" s="355"/>
      <c r="UMN10" s="355"/>
      <c r="UMO10" s="355"/>
      <c r="UMP10" s="355"/>
      <c r="UMQ10" s="355"/>
      <c r="UMR10" s="355"/>
      <c r="UMS10" s="355"/>
      <c r="UMT10" s="355"/>
      <c r="UMU10" s="355"/>
      <c r="UMV10" s="355"/>
      <c r="UMW10" s="355"/>
      <c r="UMX10" s="355"/>
      <c r="UMY10" s="355"/>
      <c r="UMZ10" s="355"/>
      <c r="UNA10" s="355"/>
      <c r="UNB10" s="355"/>
      <c r="UNC10" s="355"/>
      <c r="UND10" s="355"/>
      <c r="UNE10" s="355"/>
      <c r="UNF10" s="355"/>
      <c r="UNG10" s="355"/>
      <c r="UNH10" s="355"/>
      <c r="UNI10" s="355"/>
      <c r="UNJ10" s="355"/>
      <c r="UNK10" s="355"/>
      <c r="UNL10" s="355"/>
      <c r="UNM10" s="355"/>
      <c r="UNN10" s="355"/>
      <c r="UNO10" s="355"/>
      <c r="UNP10" s="355"/>
      <c r="UNQ10" s="355"/>
      <c r="UNR10" s="355"/>
      <c r="UNS10" s="355"/>
      <c r="UNT10" s="355"/>
      <c r="UNU10" s="355"/>
      <c r="UNV10" s="355"/>
      <c r="UNW10" s="355"/>
      <c r="UNX10" s="355"/>
      <c r="UNY10" s="355"/>
      <c r="UNZ10" s="355"/>
      <c r="UOA10" s="355"/>
      <c r="UOB10" s="355"/>
      <c r="UOC10" s="355"/>
      <c r="UOD10" s="355"/>
      <c r="UOE10" s="355"/>
      <c r="UOF10" s="355"/>
      <c r="UOG10" s="355"/>
      <c r="UOH10" s="355"/>
      <c r="UOI10" s="355"/>
      <c r="UOJ10" s="355"/>
      <c r="UOK10" s="355"/>
      <c r="UOL10" s="355"/>
      <c r="UOM10" s="355"/>
      <c r="UON10" s="355"/>
      <c r="UOO10" s="355"/>
      <c r="UOP10" s="355"/>
      <c r="UOQ10" s="355"/>
      <c r="UOR10" s="355"/>
      <c r="UOS10" s="355"/>
      <c r="UOT10" s="355"/>
      <c r="UOU10" s="355"/>
      <c r="UOV10" s="355"/>
      <c r="UOW10" s="355"/>
      <c r="UOX10" s="355"/>
      <c r="UOY10" s="355"/>
      <c r="UOZ10" s="355"/>
      <c r="UPA10" s="355"/>
      <c r="UPB10" s="355"/>
      <c r="UPC10" s="355"/>
      <c r="UPD10" s="355"/>
      <c r="UPE10" s="355"/>
      <c r="UPF10" s="355"/>
      <c r="UPG10" s="355"/>
      <c r="UPH10" s="355"/>
      <c r="UPI10" s="355"/>
      <c r="UPJ10" s="355"/>
      <c r="UPK10" s="355"/>
      <c r="UPL10" s="355"/>
      <c r="UPM10" s="355"/>
      <c r="UPN10" s="355"/>
      <c r="UPO10" s="355"/>
      <c r="UPP10" s="355"/>
      <c r="UPQ10" s="355"/>
      <c r="UPR10" s="355"/>
      <c r="UPS10" s="355"/>
      <c r="UPT10" s="355"/>
      <c r="UPU10" s="355"/>
      <c r="UPV10" s="355"/>
      <c r="UPW10" s="355"/>
      <c r="UPX10" s="355"/>
      <c r="UPY10" s="355"/>
      <c r="UPZ10" s="355"/>
      <c r="UQA10" s="355"/>
      <c r="UQB10" s="355"/>
      <c r="UQC10" s="355"/>
      <c r="UQD10" s="355"/>
      <c r="UQE10" s="355"/>
      <c r="UQF10" s="355"/>
      <c r="UQG10" s="355"/>
      <c r="UQH10" s="355"/>
      <c r="UQI10" s="355"/>
      <c r="UQJ10" s="355"/>
      <c r="UQK10" s="355"/>
      <c r="UQL10" s="355"/>
      <c r="UQM10" s="355"/>
      <c r="UQN10" s="355"/>
      <c r="UQO10" s="355"/>
      <c r="UQP10" s="355"/>
      <c r="UQQ10" s="355"/>
      <c r="UQR10" s="355"/>
      <c r="UQS10" s="355"/>
      <c r="UQT10" s="355"/>
      <c r="UQU10" s="355"/>
      <c r="UQV10" s="355"/>
      <c r="UQW10" s="355"/>
      <c r="UQX10" s="355"/>
      <c r="UQY10" s="355"/>
      <c r="UQZ10" s="355"/>
      <c r="URA10" s="355"/>
      <c r="URB10" s="355"/>
      <c r="URC10" s="355"/>
      <c r="URD10" s="355"/>
      <c r="URE10" s="355"/>
      <c r="URF10" s="355"/>
      <c r="URG10" s="355"/>
      <c r="URH10" s="355"/>
      <c r="URI10" s="355"/>
      <c r="URJ10" s="355"/>
      <c r="URK10" s="355"/>
      <c r="URL10" s="355"/>
      <c r="URM10" s="355"/>
      <c r="URN10" s="355"/>
      <c r="URO10" s="355"/>
      <c r="URP10" s="355"/>
      <c r="URQ10" s="355"/>
      <c r="URR10" s="355"/>
      <c r="URS10" s="355"/>
      <c r="URT10" s="355"/>
      <c r="URU10" s="355"/>
      <c r="URV10" s="355"/>
      <c r="URW10" s="355"/>
      <c r="URX10" s="355"/>
      <c r="URY10" s="355"/>
      <c r="URZ10" s="355"/>
      <c r="USA10" s="355"/>
      <c r="USB10" s="355"/>
      <c r="USC10" s="355"/>
      <c r="USD10" s="355"/>
      <c r="USE10" s="355"/>
      <c r="USF10" s="355"/>
      <c r="USG10" s="355"/>
      <c r="USH10" s="355"/>
      <c r="USI10" s="355"/>
      <c r="USJ10" s="355"/>
      <c r="USK10" s="355"/>
      <c r="USL10" s="355"/>
      <c r="USM10" s="355"/>
      <c r="USN10" s="355"/>
      <c r="USO10" s="355"/>
      <c r="USP10" s="355"/>
      <c r="USQ10" s="355"/>
      <c r="USR10" s="355"/>
      <c r="USS10" s="355"/>
      <c r="UST10" s="355"/>
      <c r="USU10" s="355"/>
      <c r="USV10" s="355"/>
      <c r="USW10" s="355"/>
      <c r="USX10" s="355"/>
      <c r="USY10" s="355"/>
      <c r="USZ10" s="355"/>
      <c r="UTA10" s="355"/>
      <c r="UTB10" s="355"/>
      <c r="UTC10" s="355"/>
      <c r="UTD10" s="355"/>
      <c r="UTE10" s="355"/>
      <c r="UTF10" s="355"/>
      <c r="UTG10" s="355"/>
      <c r="UTH10" s="355"/>
      <c r="UTI10" s="355"/>
      <c r="UTJ10" s="355"/>
      <c r="UTK10" s="355"/>
      <c r="UTL10" s="355"/>
      <c r="UTM10" s="355"/>
      <c r="UTN10" s="355"/>
      <c r="UTO10" s="355"/>
      <c r="UTP10" s="355"/>
      <c r="UTQ10" s="355"/>
      <c r="UTR10" s="355"/>
      <c r="UTS10" s="355"/>
      <c r="UTT10" s="355"/>
      <c r="UTU10" s="355"/>
      <c r="UTV10" s="355"/>
      <c r="UTW10" s="355"/>
      <c r="UTX10" s="355"/>
      <c r="UTY10" s="355"/>
      <c r="UTZ10" s="355"/>
      <c r="UUA10" s="355"/>
      <c r="UUB10" s="355"/>
      <c r="UUC10" s="355"/>
      <c r="UUD10" s="355"/>
      <c r="UUE10" s="355"/>
      <c r="UUF10" s="355"/>
      <c r="UUG10" s="355"/>
      <c r="UUH10" s="355"/>
      <c r="UUI10" s="355"/>
      <c r="UUJ10" s="355"/>
      <c r="UUK10" s="355"/>
      <c r="UUL10" s="355"/>
      <c r="UUM10" s="355"/>
      <c r="UUN10" s="355"/>
      <c r="UUO10" s="355"/>
      <c r="UUP10" s="355"/>
      <c r="UUQ10" s="355"/>
      <c r="UUR10" s="355"/>
      <c r="UUS10" s="355"/>
      <c r="UUT10" s="355"/>
      <c r="UUU10" s="355"/>
      <c r="UUV10" s="355"/>
      <c r="UUW10" s="355"/>
      <c r="UUX10" s="355"/>
      <c r="UUY10" s="355"/>
      <c r="UUZ10" s="355"/>
      <c r="UVA10" s="355"/>
      <c r="UVB10" s="355"/>
      <c r="UVC10" s="355"/>
      <c r="UVD10" s="355"/>
      <c r="UVE10" s="355"/>
      <c r="UVF10" s="355"/>
      <c r="UVG10" s="355"/>
      <c r="UVH10" s="355"/>
      <c r="UVI10" s="355"/>
      <c r="UVJ10" s="355"/>
      <c r="UVK10" s="355"/>
      <c r="UVL10" s="355"/>
      <c r="UVM10" s="355"/>
      <c r="UVN10" s="355"/>
      <c r="UVO10" s="355"/>
      <c r="UVP10" s="355"/>
      <c r="UVQ10" s="355"/>
      <c r="UVR10" s="355"/>
      <c r="UVS10" s="355"/>
      <c r="UVT10" s="355"/>
      <c r="UVU10" s="355"/>
      <c r="UVV10" s="355"/>
      <c r="UVW10" s="355"/>
      <c r="UVX10" s="355"/>
      <c r="UVY10" s="355"/>
      <c r="UVZ10" s="355"/>
      <c r="UWA10" s="355"/>
      <c r="UWB10" s="355"/>
      <c r="UWC10" s="355"/>
      <c r="UWD10" s="355"/>
      <c r="UWE10" s="355"/>
      <c r="UWF10" s="355"/>
      <c r="UWG10" s="355"/>
      <c r="UWH10" s="355"/>
      <c r="UWI10" s="355"/>
      <c r="UWJ10" s="355"/>
      <c r="UWK10" s="355"/>
      <c r="UWL10" s="355"/>
      <c r="UWM10" s="355"/>
      <c r="UWN10" s="355"/>
      <c r="UWO10" s="355"/>
      <c r="UWP10" s="355"/>
      <c r="UWQ10" s="355"/>
      <c r="UWR10" s="355"/>
      <c r="UWS10" s="355"/>
      <c r="UWT10" s="355"/>
      <c r="UWU10" s="355"/>
      <c r="UWV10" s="355"/>
      <c r="UWW10" s="355"/>
      <c r="UWX10" s="355"/>
      <c r="UWY10" s="355"/>
      <c r="UWZ10" s="355"/>
      <c r="UXA10" s="355"/>
      <c r="UXB10" s="355"/>
      <c r="UXC10" s="355"/>
      <c r="UXD10" s="355"/>
      <c r="UXE10" s="355"/>
      <c r="UXF10" s="355"/>
      <c r="UXG10" s="355"/>
      <c r="UXH10" s="355"/>
      <c r="UXI10" s="355"/>
      <c r="UXJ10" s="355"/>
      <c r="UXK10" s="355"/>
      <c r="UXL10" s="355"/>
      <c r="UXM10" s="355"/>
      <c r="UXN10" s="355"/>
      <c r="UXO10" s="355"/>
      <c r="UXP10" s="355"/>
      <c r="UXQ10" s="355"/>
      <c r="UXR10" s="355"/>
      <c r="UXS10" s="355"/>
      <c r="UXT10" s="355"/>
      <c r="UXU10" s="355"/>
      <c r="UXV10" s="355"/>
      <c r="UXW10" s="355"/>
      <c r="UXX10" s="355"/>
      <c r="UXY10" s="355"/>
      <c r="UXZ10" s="355"/>
      <c r="UYA10" s="355"/>
      <c r="UYB10" s="355"/>
      <c r="UYC10" s="355"/>
      <c r="UYD10" s="355"/>
      <c r="UYE10" s="355"/>
      <c r="UYF10" s="355"/>
      <c r="UYG10" s="355"/>
      <c r="UYH10" s="355"/>
      <c r="UYI10" s="355"/>
      <c r="UYJ10" s="355"/>
      <c r="UYK10" s="355"/>
      <c r="UYL10" s="355"/>
      <c r="UYM10" s="355"/>
      <c r="UYN10" s="355"/>
      <c r="UYO10" s="355"/>
      <c r="UYP10" s="355"/>
      <c r="UYQ10" s="355"/>
      <c r="UYR10" s="355"/>
      <c r="UYS10" s="355"/>
      <c r="UYT10" s="355"/>
      <c r="UYU10" s="355"/>
      <c r="UYV10" s="355"/>
      <c r="UYW10" s="355"/>
      <c r="UYX10" s="355"/>
      <c r="UYY10" s="355"/>
      <c r="UYZ10" s="355"/>
      <c r="UZA10" s="355"/>
      <c r="UZB10" s="355"/>
      <c r="UZC10" s="355"/>
      <c r="UZD10" s="355"/>
      <c r="UZE10" s="355"/>
      <c r="UZF10" s="355"/>
      <c r="UZG10" s="355"/>
      <c r="UZH10" s="355"/>
      <c r="UZI10" s="355"/>
      <c r="UZJ10" s="355"/>
      <c r="UZK10" s="355"/>
      <c r="UZL10" s="355"/>
      <c r="UZM10" s="355"/>
      <c r="UZN10" s="355"/>
      <c r="UZO10" s="355"/>
      <c r="UZP10" s="355"/>
      <c r="UZQ10" s="355"/>
      <c r="UZR10" s="355"/>
      <c r="UZS10" s="355"/>
      <c r="UZT10" s="355"/>
      <c r="UZU10" s="355"/>
      <c r="UZV10" s="355"/>
      <c r="UZW10" s="355"/>
      <c r="UZX10" s="355"/>
      <c r="UZY10" s="355"/>
      <c r="UZZ10" s="355"/>
      <c r="VAA10" s="355"/>
      <c r="VAB10" s="355"/>
      <c r="VAC10" s="355"/>
      <c r="VAD10" s="355"/>
      <c r="VAE10" s="355"/>
      <c r="VAF10" s="355"/>
      <c r="VAG10" s="355"/>
      <c r="VAH10" s="355"/>
      <c r="VAI10" s="355"/>
      <c r="VAJ10" s="355"/>
      <c r="VAK10" s="355"/>
      <c r="VAL10" s="355"/>
      <c r="VAM10" s="355"/>
      <c r="VAN10" s="355"/>
      <c r="VAO10" s="355"/>
      <c r="VAP10" s="355"/>
      <c r="VAQ10" s="355"/>
      <c r="VAR10" s="355"/>
      <c r="VAS10" s="355"/>
      <c r="VAT10" s="355"/>
      <c r="VAU10" s="355"/>
      <c r="VAV10" s="355"/>
      <c r="VAW10" s="355"/>
      <c r="VAX10" s="355"/>
      <c r="VAY10" s="355"/>
      <c r="VAZ10" s="355"/>
      <c r="VBA10" s="355"/>
      <c r="VBB10" s="355"/>
      <c r="VBC10" s="355"/>
      <c r="VBD10" s="355"/>
      <c r="VBE10" s="355"/>
      <c r="VBF10" s="355"/>
      <c r="VBG10" s="355"/>
      <c r="VBH10" s="355"/>
      <c r="VBI10" s="355"/>
      <c r="VBJ10" s="355"/>
      <c r="VBK10" s="355"/>
      <c r="VBL10" s="355"/>
      <c r="VBM10" s="355"/>
      <c r="VBN10" s="355"/>
      <c r="VBO10" s="355"/>
      <c r="VBP10" s="355"/>
      <c r="VBQ10" s="355"/>
      <c r="VBR10" s="355"/>
      <c r="VBS10" s="355"/>
      <c r="VBT10" s="355"/>
      <c r="VBU10" s="355"/>
      <c r="VBV10" s="355"/>
      <c r="VBW10" s="355"/>
      <c r="VBX10" s="355"/>
      <c r="VBY10" s="355"/>
      <c r="VBZ10" s="355"/>
      <c r="VCA10" s="355"/>
      <c r="VCB10" s="355"/>
      <c r="VCC10" s="355"/>
      <c r="VCD10" s="355"/>
      <c r="VCE10" s="355"/>
      <c r="VCF10" s="355"/>
      <c r="VCG10" s="355"/>
      <c r="VCH10" s="355"/>
      <c r="VCI10" s="355"/>
      <c r="VCJ10" s="355"/>
      <c r="VCK10" s="355"/>
      <c r="VCL10" s="355"/>
      <c r="VCM10" s="355"/>
      <c r="VCN10" s="355"/>
      <c r="VCO10" s="355"/>
      <c r="VCP10" s="355"/>
      <c r="VCQ10" s="355"/>
      <c r="VCR10" s="355"/>
      <c r="VCS10" s="355"/>
      <c r="VCT10" s="355"/>
      <c r="VCU10" s="355"/>
      <c r="VCV10" s="355"/>
      <c r="VCW10" s="355"/>
      <c r="VCX10" s="355"/>
      <c r="VCY10" s="355"/>
      <c r="VCZ10" s="355"/>
      <c r="VDA10" s="355"/>
      <c r="VDB10" s="355"/>
      <c r="VDC10" s="355"/>
      <c r="VDD10" s="355"/>
      <c r="VDE10" s="355"/>
      <c r="VDF10" s="355"/>
      <c r="VDG10" s="355"/>
      <c r="VDH10" s="355"/>
      <c r="VDI10" s="355"/>
      <c r="VDJ10" s="355"/>
      <c r="VDK10" s="355"/>
      <c r="VDL10" s="355"/>
      <c r="VDM10" s="355"/>
      <c r="VDN10" s="355"/>
      <c r="VDO10" s="355"/>
      <c r="VDP10" s="355"/>
      <c r="VDQ10" s="355"/>
      <c r="VDR10" s="355"/>
      <c r="VDS10" s="355"/>
      <c r="VDT10" s="355"/>
      <c r="VDU10" s="355"/>
      <c r="VDV10" s="355"/>
      <c r="VDW10" s="355"/>
      <c r="VDX10" s="355"/>
      <c r="VDY10" s="355"/>
      <c r="VDZ10" s="355"/>
      <c r="VEA10" s="355"/>
      <c r="VEB10" s="355"/>
      <c r="VEC10" s="355"/>
      <c r="VED10" s="355"/>
      <c r="VEE10" s="355"/>
      <c r="VEF10" s="355"/>
      <c r="VEG10" s="355"/>
      <c r="VEH10" s="355"/>
      <c r="VEI10" s="355"/>
      <c r="VEJ10" s="355"/>
      <c r="VEK10" s="355"/>
      <c r="VEL10" s="355"/>
      <c r="VEM10" s="355"/>
      <c r="VEN10" s="355"/>
      <c r="VEO10" s="355"/>
      <c r="VEP10" s="355"/>
      <c r="VEQ10" s="355"/>
      <c r="VER10" s="355"/>
      <c r="VES10" s="355"/>
      <c r="VET10" s="355"/>
      <c r="VEU10" s="355"/>
      <c r="VEV10" s="355"/>
      <c r="VEW10" s="355"/>
      <c r="VEX10" s="355"/>
      <c r="VEY10" s="355"/>
      <c r="VEZ10" s="355"/>
      <c r="VFA10" s="355"/>
      <c r="VFB10" s="355"/>
      <c r="VFC10" s="355"/>
      <c r="VFD10" s="355"/>
      <c r="VFE10" s="355"/>
      <c r="VFF10" s="355"/>
      <c r="VFG10" s="355"/>
      <c r="VFH10" s="355"/>
      <c r="VFI10" s="355"/>
      <c r="VFJ10" s="355"/>
      <c r="VFK10" s="355"/>
      <c r="VFL10" s="355"/>
      <c r="VFM10" s="355"/>
      <c r="VFN10" s="355"/>
      <c r="VFO10" s="355"/>
      <c r="VFP10" s="355"/>
      <c r="VFQ10" s="355"/>
      <c r="VFR10" s="355"/>
      <c r="VFS10" s="355"/>
      <c r="VFT10" s="355"/>
      <c r="VFU10" s="355"/>
      <c r="VFV10" s="355"/>
      <c r="VFW10" s="355"/>
      <c r="VFX10" s="355"/>
      <c r="VFY10" s="355"/>
      <c r="VFZ10" s="355"/>
      <c r="VGA10" s="355"/>
      <c r="VGB10" s="355"/>
      <c r="VGC10" s="355"/>
      <c r="VGD10" s="355"/>
      <c r="VGE10" s="355"/>
      <c r="VGF10" s="355"/>
      <c r="VGG10" s="355"/>
      <c r="VGH10" s="355"/>
      <c r="VGI10" s="355"/>
      <c r="VGJ10" s="355"/>
      <c r="VGK10" s="355"/>
      <c r="VGL10" s="355"/>
      <c r="VGM10" s="355"/>
      <c r="VGN10" s="355"/>
      <c r="VGO10" s="355"/>
      <c r="VGP10" s="355"/>
      <c r="VGQ10" s="355"/>
      <c r="VGR10" s="355"/>
      <c r="VGS10" s="355"/>
      <c r="VGT10" s="355"/>
      <c r="VGU10" s="355"/>
      <c r="VGV10" s="355"/>
      <c r="VGW10" s="355"/>
      <c r="VGX10" s="355"/>
      <c r="VGY10" s="355"/>
      <c r="VGZ10" s="355"/>
      <c r="VHA10" s="355"/>
      <c r="VHB10" s="355"/>
      <c r="VHC10" s="355"/>
      <c r="VHD10" s="355"/>
      <c r="VHE10" s="355"/>
      <c r="VHF10" s="355"/>
      <c r="VHG10" s="355"/>
      <c r="VHH10" s="355"/>
      <c r="VHI10" s="355"/>
      <c r="VHJ10" s="355"/>
      <c r="VHK10" s="355"/>
      <c r="VHL10" s="355"/>
      <c r="VHM10" s="355"/>
      <c r="VHN10" s="355"/>
      <c r="VHO10" s="355"/>
      <c r="VHP10" s="355"/>
      <c r="VHQ10" s="355"/>
      <c r="VHR10" s="355"/>
      <c r="VHS10" s="355"/>
      <c r="VHT10" s="355"/>
      <c r="VHU10" s="355"/>
      <c r="VHV10" s="355"/>
      <c r="VHW10" s="355"/>
      <c r="VHX10" s="355"/>
      <c r="VHY10" s="355"/>
      <c r="VHZ10" s="355"/>
      <c r="VIA10" s="355"/>
      <c r="VIB10" s="355"/>
      <c r="VIC10" s="355"/>
      <c r="VID10" s="355"/>
      <c r="VIE10" s="355"/>
      <c r="VIF10" s="355"/>
      <c r="VIG10" s="355"/>
      <c r="VIH10" s="355"/>
      <c r="VII10" s="355"/>
      <c r="VIJ10" s="355"/>
      <c r="VIK10" s="355"/>
      <c r="VIL10" s="355"/>
      <c r="VIM10" s="355"/>
      <c r="VIN10" s="355"/>
      <c r="VIO10" s="355"/>
      <c r="VIP10" s="355"/>
      <c r="VIQ10" s="355"/>
      <c r="VIR10" s="355"/>
      <c r="VIS10" s="355"/>
      <c r="VIT10" s="355"/>
      <c r="VIU10" s="355"/>
      <c r="VIV10" s="355"/>
      <c r="VIW10" s="355"/>
      <c r="VIX10" s="355"/>
      <c r="VIY10" s="355"/>
      <c r="VIZ10" s="355"/>
      <c r="VJA10" s="355"/>
      <c r="VJB10" s="355"/>
      <c r="VJC10" s="355"/>
      <c r="VJD10" s="355"/>
      <c r="VJE10" s="355"/>
      <c r="VJF10" s="355"/>
      <c r="VJG10" s="355"/>
      <c r="VJH10" s="355"/>
      <c r="VJI10" s="355"/>
      <c r="VJJ10" s="355"/>
      <c r="VJK10" s="355"/>
      <c r="VJL10" s="355"/>
      <c r="VJM10" s="355"/>
      <c r="VJN10" s="355"/>
      <c r="VJO10" s="355"/>
      <c r="VJP10" s="355"/>
      <c r="VJQ10" s="355"/>
      <c r="VJR10" s="355"/>
      <c r="VJS10" s="355"/>
      <c r="VJT10" s="355"/>
      <c r="VJU10" s="355"/>
      <c r="VJV10" s="355"/>
      <c r="VJW10" s="355"/>
      <c r="VJX10" s="355"/>
      <c r="VJY10" s="355"/>
      <c r="VJZ10" s="355"/>
      <c r="VKA10" s="355"/>
      <c r="VKB10" s="355"/>
      <c r="VKC10" s="355"/>
      <c r="VKD10" s="355"/>
      <c r="VKE10" s="355"/>
      <c r="VKF10" s="355"/>
      <c r="VKG10" s="355"/>
      <c r="VKH10" s="355"/>
      <c r="VKI10" s="355"/>
      <c r="VKJ10" s="355"/>
      <c r="VKK10" s="355"/>
      <c r="VKL10" s="355"/>
      <c r="VKM10" s="355"/>
      <c r="VKN10" s="355"/>
      <c r="VKO10" s="355"/>
      <c r="VKP10" s="355"/>
      <c r="VKQ10" s="355"/>
      <c r="VKR10" s="355"/>
      <c r="VKS10" s="355"/>
      <c r="VKT10" s="355"/>
      <c r="VKU10" s="355"/>
      <c r="VKV10" s="355"/>
      <c r="VKW10" s="355"/>
      <c r="VKX10" s="355"/>
      <c r="VKY10" s="355"/>
      <c r="VKZ10" s="355"/>
      <c r="VLA10" s="355"/>
      <c r="VLB10" s="355"/>
      <c r="VLC10" s="355"/>
      <c r="VLD10" s="355"/>
      <c r="VLE10" s="355"/>
      <c r="VLF10" s="355"/>
      <c r="VLG10" s="355"/>
      <c r="VLH10" s="355"/>
      <c r="VLI10" s="355"/>
      <c r="VLJ10" s="355"/>
      <c r="VLK10" s="355"/>
      <c r="VLL10" s="355"/>
      <c r="VLM10" s="355"/>
      <c r="VLN10" s="355"/>
      <c r="VLO10" s="355"/>
      <c r="VLP10" s="355"/>
      <c r="VLQ10" s="355"/>
      <c r="VLR10" s="355"/>
      <c r="VLS10" s="355"/>
      <c r="VLT10" s="355"/>
      <c r="VLU10" s="355"/>
      <c r="VLV10" s="355"/>
      <c r="VLW10" s="355"/>
      <c r="VLX10" s="355"/>
      <c r="VLY10" s="355"/>
      <c r="VLZ10" s="355"/>
      <c r="VMA10" s="355"/>
      <c r="VMB10" s="355"/>
      <c r="VMC10" s="355"/>
      <c r="VMD10" s="355"/>
      <c r="VME10" s="355"/>
      <c r="VMF10" s="355"/>
      <c r="VMG10" s="355"/>
      <c r="VMH10" s="355"/>
      <c r="VMI10" s="355"/>
      <c r="VMJ10" s="355"/>
      <c r="VMK10" s="355"/>
      <c r="VML10" s="355"/>
      <c r="VMM10" s="355"/>
      <c r="VMN10" s="355"/>
      <c r="VMO10" s="355"/>
      <c r="VMP10" s="355"/>
      <c r="VMQ10" s="355"/>
      <c r="VMR10" s="355"/>
      <c r="VMS10" s="355"/>
      <c r="VMT10" s="355"/>
      <c r="VMU10" s="355"/>
      <c r="VMV10" s="355"/>
      <c r="VMW10" s="355"/>
      <c r="VMX10" s="355"/>
      <c r="VMY10" s="355"/>
      <c r="VMZ10" s="355"/>
      <c r="VNA10" s="355"/>
      <c r="VNB10" s="355"/>
      <c r="VNC10" s="355"/>
      <c r="VND10" s="355"/>
      <c r="VNE10" s="355"/>
      <c r="VNF10" s="355"/>
      <c r="VNG10" s="355"/>
      <c r="VNH10" s="355"/>
      <c r="VNI10" s="355"/>
      <c r="VNJ10" s="355"/>
      <c r="VNK10" s="355"/>
      <c r="VNL10" s="355"/>
      <c r="VNM10" s="355"/>
      <c r="VNN10" s="355"/>
      <c r="VNO10" s="355"/>
      <c r="VNP10" s="355"/>
      <c r="VNQ10" s="355"/>
      <c r="VNR10" s="355"/>
      <c r="VNS10" s="355"/>
      <c r="VNT10" s="355"/>
      <c r="VNU10" s="355"/>
      <c r="VNV10" s="355"/>
      <c r="VNW10" s="355"/>
      <c r="VNX10" s="355"/>
      <c r="VNY10" s="355"/>
      <c r="VNZ10" s="355"/>
      <c r="VOA10" s="355"/>
      <c r="VOB10" s="355"/>
      <c r="VOC10" s="355"/>
      <c r="VOD10" s="355"/>
      <c r="VOE10" s="355"/>
      <c r="VOF10" s="355"/>
      <c r="VOG10" s="355"/>
      <c r="VOH10" s="355"/>
      <c r="VOI10" s="355"/>
      <c r="VOJ10" s="355"/>
      <c r="VOK10" s="355"/>
      <c r="VOL10" s="355"/>
      <c r="VOM10" s="355"/>
      <c r="VON10" s="355"/>
      <c r="VOO10" s="355"/>
      <c r="VOP10" s="355"/>
      <c r="VOQ10" s="355"/>
      <c r="VOR10" s="355"/>
      <c r="VOS10" s="355"/>
      <c r="VOT10" s="355"/>
      <c r="VOU10" s="355"/>
      <c r="VOV10" s="355"/>
      <c r="VOW10" s="355"/>
      <c r="VOX10" s="355"/>
      <c r="VOY10" s="355"/>
      <c r="VOZ10" s="355"/>
      <c r="VPA10" s="355"/>
      <c r="VPB10" s="355"/>
      <c r="VPC10" s="355"/>
      <c r="VPD10" s="355"/>
      <c r="VPE10" s="355"/>
      <c r="VPF10" s="355"/>
      <c r="VPG10" s="355"/>
      <c r="VPH10" s="355"/>
      <c r="VPI10" s="355"/>
      <c r="VPJ10" s="355"/>
      <c r="VPK10" s="355"/>
      <c r="VPL10" s="355"/>
      <c r="VPM10" s="355"/>
      <c r="VPN10" s="355"/>
      <c r="VPO10" s="355"/>
      <c r="VPP10" s="355"/>
      <c r="VPQ10" s="355"/>
      <c r="VPR10" s="355"/>
      <c r="VPS10" s="355"/>
      <c r="VPT10" s="355"/>
      <c r="VPU10" s="355"/>
      <c r="VPV10" s="355"/>
      <c r="VPW10" s="355"/>
      <c r="VPX10" s="355"/>
      <c r="VPY10" s="355"/>
      <c r="VPZ10" s="355"/>
      <c r="VQA10" s="355"/>
      <c r="VQB10" s="355"/>
      <c r="VQC10" s="355"/>
      <c r="VQD10" s="355"/>
      <c r="VQE10" s="355"/>
      <c r="VQF10" s="355"/>
      <c r="VQG10" s="355"/>
      <c r="VQH10" s="355"/>
      <c r="VQI10" s="355"/>
      <c r="VQJ10" s="355"/>
      <c r="VQK10" s="355"/>
      <c r="VQL10" s="355"/>
      <c r="VQM10" s="355"/>
      <c r="VQN10" s="355"/>
      <c r="VQO10" s="355"/>
      <c r="VQP10" s="355"/>
      <c r="VQQ10" s="355"/>
      <c r="VQR10" s="355"/>
      <c r="VQS10" s="355"/>
      <c r="VQT10" s="355"/>
      <c r="VQU10" s="355"/>
      <c r="VQV10" s="355"/>
      <c r="VQW10" s="355"/>
      <c r="VQX10" s="355"/>
      <c r="VQY10" s="355"/>
      <c r="VQZ10" s="355"/>
      <c r="VRA10" s="355"/>
      <c r="VRB10" s="355"/>
      <c r="VRC10" s="355"/>
      <c r="VRD10" s="355"/>
      <c r="VRE10" s="355"/>
      <c r="VRF10" s="355"/>
      <c r="VRG10" s="355"/>
      <c r="VRH10" s="355"/>
      <c r="VRI10" s="355"/>
      <c r="VRJ10" s="355"/>
      <c r="VRK10" s="355"/>
      <c r="VRL10" s="355"/>
      <c r="VRM10" s="355"/>
      <c r="VRN10" s="355"/>
      <c r="VRO10" s="355"/>
      <c r="VRP10" s="355"/>
      <c r="VRQ10" s="355"/>
      <c r="VRR10" s="355"/>
      <c r="VRS10" s="355"/>
      <c r="VRT10" s="355"/>
      <c r="VRU10" s="355"/>
      <c r="VRV10" s="355"/>
      <c r="VRW10" s="355"/>
      <c r="VRX10" s="355"/>
      <c r="VRY10" s="355"/>
      <c r="VRZ10" s="355"/>
      <c r="VSA10" s="355"/>
      <c r="VSB10" s="355"/>
      <c r="VSC10" s="355"/>
      <c r="VSD10" s="355"/>
      <c r="VSE10" s="355"/>
      <c r="VSF10" s="355"/>
      <c r="VSG10" s="355"/>
      <c r="VSH10" s="355"/>
      <c r="VSI10" s="355"/>
      <c r="VSJ10" s="355"/>
      <c r="VSK10" s="355"/>
      <c r="VSL10" s="355"/>
      <c r="VSM10" s="355"/>
      <c r="VSN10" s="355"/>
      <c r="VSO10" s="355"/>
      <c r="VSP10" s="355"/>
      <c r="VSQ10" s="355"/>
      <c r="VSR10" s="355"/>
      <c r="VSS10" s="355"/>
      <c r="VST10" s="355"/>
      <c r="VSU10" s="355"/>
      <c r="VSV10" s="355"/>
      <c r="VSW10" s="355"/>
      <c r="VSX10" s="355"/>
      <c r="VSY10" s="355"/>
      <c r="VSZ10" s="355"/>
      <c r="VTA10" s="355"/>
      <c r="VTB10" s="355"/>
      <c r="VTC10" s="355"/>
      <c r="VTD10" s="355"/>
      <c r="VTE10" s="355"/>
      <c r="VTF10" s="355"/>
      <c r="VTG10" s="355"/>
      <c r="VTH10" s="355"/>
      <c r="VTI10" s="355"/>
      <c r="VTJ10" s="355"/>
      <c r="VTK10" s="355"/>
      <c r="VTL10" s="355"/>
      <c r="VTM10" s="355"/>
      <c r="VTN10" s="355"/>
      <c r="VTO10" s="355"/>
      <c r="VTP10" s="355"/>
      <c r="VTQ10" s="355"/>
      <c r="VTR10" s="355"/>
      <c r="VTS10" s="355"/>
      <c r="VTT10" s="355"/>
      <c r="VTU10" s="355"/>
      <c r="VTV10" s="355"/>
      <c r="VTW10" s="355"/>
      <c r="VTX10" s="355"/>
      <c r="VTY10" s="355"/>
      <c r="VTZ10" s="355"/>
      <c r="VUA10" s="355"/>
      <c r="VUB10" s="355"/>
      <c r="VUC10" s="355"/>
      <c r="VUD10" s="355"/>
      <c r="VUE10" s="355"/>
      <c r="VUF10" s="355"/>
      <c r="VUG10" s="355"/>
      <c r="VUH10" s="355"/>
      <c r="VUI10" s="355"/>
      <c r="VUJ10" s="355"/>
      <c r="VUK10" s="355"/>
      <c r="VUL10" s="355"/>
      <c r="VUM10" s="355"/>
      <c r="VUN10" s="355"/>
      <c r="VUO10" s="355"/>
      <c r="VUP10" s="355"/>
      <c r="VUQ10" s="355"/>
      <c r="VUR10" s="355"/>
      <c r="VUS10" s="355"/>
      <c r="VUT10" s="355"/>
      <c r="VUU10" s="355"/>
      <c r="VUV10" s="355"/>
      <c r="VUW10" s="355"/>
      <c r="VUX10" s="355"/>
      <c r="VUY10" s="355"/>
      <c r="VUZ10" s="355"/>
      <c r="VVA10" s="355"/>
      <c r="VVB10" s="355"/>
      <c r="VVC10" s="355"/>
      <c r="VVD10" s="355"/>
      <c r="VVE10" s="355"/>
      <c r="VVF10" s="355"/>
      <c r="VVG10" s="355"/>
      <c r="VVH10" s="355"/>
      <c r="VVI10" s="355"/>
      <c r="VVJ10" s="355"/>
      <c r="VVK10" s="355"/>
      <c r="VVL10" s="355"/>
      <c r="VVM10" s="355"/>
      <c r="VVN10" s="355"/>
      <c r="VVO10" s="355"/>
      <c r="VVP10" s="355"/>
      <c r="VVQ10" s="355"/>
      <c r="VVR10" s="355"/>
      <c r="VVS10" s="355"/>
      <c r="VVT10" s="355"/>
      <c r="VVU10" s="355"/>
      <c r="VVV10" s="355"/>
      <c r="VVW10" s="355"/>
      <c r="VVX10" s="355"/>
      <c r="VVY10" s="355"/>
      <c r="VVZ10" s="355"/>
      <c r="VWA10" s="355"/>
      <c r="VWB10" s="355"/>
      <c r="VWC10" s="355"/>
      <c r="VWD10" s="355"/>
      <c r="VWE10" s="355"/>
      <c r="VWF10" s="355"/>
      <c r="VWG10" s="355"/>
      <c r="VWH10" s="355"/>
      <c r="VWI10" s="355"/>
      <c r="VWJ10" s="355"/>
      <c r="VWK10" s="355"/>
      <c r="VWL10" s="355"/>
      <c r="VWM10" s="355"/>
      <c r="VWN10" s="355"/>
      <c r="VWO10" s="355"/>
      <c r="VWP10" s="355"/>
      <c r="VWQ10" s="355"/>
      <c r="VWR10" s="355"/>
      <c r="VWS10" s="355"/>
      <c r="VWT10" s="355"/>
      <c r="VWU10" s="355"/>
      <c r="VWV10" s="355"/>
      <c r="VWW10" s="355"/>
      <c r="VWX10" s="355"/>
      <c r="VWY10" s="355"/>
      <c r="VWZ10" s="355"/>
      <c r="VXA10" s="355"/>
      <c r="VXB10" s="355"/>
      <c r="VXC10" s="355"/>
      <c r="VXD10" s="355"/>
      <c r="VXE10" s="355"/>
      <c r="VXF10" s="355"/>
      <c r="VXG10" s="355"/>
      <c r="VXH10" s="355"/>
      <c r="VXI10" s="355"/>
      <c r="VXJ10" s="355"/>
      <c r="VXK10" s="355"/>
      <c r="VXL10" s="355"/>
      <c r="VXM10" s="355"/>
      <c r="VXN10" s="355"/>
      <c r="VXO10" s="355"/>
      <c r="VXP10" s="355"/>
      <c r="VXQ10" s="355"/>
      <c r="VXR10" s="355"/>
      <c r="VXS10" s="355"/>
      <c r="VXT10" s="355"/>
      <c r="VXU10" s="355"/>
      <c r="VXV10" s="355"/>
      <c r="VXW10" s="355"/>
      <c r="VXX10" s="355"/>
      <c r="VXY10" s="355"/>
      <c r="VXZ10" s="355"/>
      <c r="VYA10" s="355"/>
      <c r="VYB10" s="355"/>
      <c r="VYC10" s="355"/>
      <c r="VYD10" s="355"/>
      <c r="VYE10" s="355"/>
      <c r="VYF10" s="355"/>
      <c r="VYG10" s="355"/>
      <c r="VYH10" s="355"/>
      <c r="VYI10" s="355"/>
      <c r="VYJ10" s="355"/>
      <c r="VYK10" s="355"/>
      <c r="VYL10" s="355"/>
      <c r="VYM10" s="355"/>
      <c r="VYN10" s="355"/>
      <c r="VYO10" s="355"/>
      <c r="VYP10" s="355"/>
      <c r="VYQ10" s="355"/>
      <c r="VYR10" s="355"/>
      <c r="VYS10" s="355"/>
      <c r="VYT10" s="355"/>
      <c r="VYU10" s="355"/>
      <c r="VYV10" s="355"/>
      <c r="VYW10" s="355"/>
      <c r="VYX10" s="355"/>
      <c r="VYY10" s="355"/>
      <c r="VYZ10" s="355"/>
      <c r="VZA10" s="355"/>
      <c r="VZB10" s="355"/>
      <c r="VZC10" s="355"/>
      <c r="VZD10" s="355"/>
      <c r="VZE10" s="355"/>
      <c r="VZF10" s="355"/>
      <c r="VZG10" s="355"/>
      <c r="VZH10" s="355"/>
      <c r="VZI10" s="355"/>
      <c r="VZJ10" s="355"/>
      <c r="VZK10" s="355"/>
      <c r="VZL10" s="355"/>
      <c r="VZM10" s="355"/>
      <c r="VZN10" s="355"/>
      <c r="VZO10" s="355"/>
      <c r="VZP10" s="355"/>
      <c r="VZQ10" s="355"/>
      <c r="VZR10" s="355"/>
      <c r="VZS10" s="355"/>
      <c r="VZT10" s="355"/>
      <c r="VZU10" s="355"/>
      <c r="VZV10" s="355"/>
      <c r="VZW10" s="355"/>
      <c r="VZX10" s="355"/>
      <c r="VZY10" s="355"/>
      <c r="VZZ10" s="355"/>
      <c r="WAA10" s="355"/>
      <c r="WAB10" s="355"/>
      <c r="WAC10" s="355"/>
      <c r="WAD10" s="355"/>
      <c r="WAE10" s="355"/>
      <c r="WAF10" s="355"/>
      <c r="WAG10" s="355"/>
      <c r="WAH10" s="355"/>
      <c r="WAI10" s="355"/>
      <c r="WAJ10" s="355"/>
      <c r="WAK10" s="355"/>
      <c r="WAL10" s="355"/>
      <c r="WAM10" s="355"/>
      <c r="WAN10" s="355"/>
      <c r="WAO10" s="355"/>
      <c r="WAP10" s="355"/>
      <c r="WAQ10" s="355"/>
      <c r="WAR10" s="355"/>
      <c r="WAS10" s="355"/>
      <c r="WAT10" s="355"/>
      <c r="WAU10" s="355"/>
      <c r="WAV10" s="355"/>
      <c r="WAW10" s="355"/>
      <c r="WAX10" s="355"/>
      <c r="WAY10" s="355"/>
      <c r="WAZ10" s="355"/>
      <c r="WBA10" s="355"/>
      <c r="WBB10" s="355"/>
      <c r="WBC10" s="355"/>
      <c r="WBD10" s="355"/>
      <c r="WBE10" s="355"/>
      <c r="WBF10" s="355"/>
      <c r="WBG10" s="355"/>
      <c r="WBH10" s="355"/>
      <c r="WBI10" s="355"/>
      <c r="WBJ10" s="355"/>
      <c r="WBK10" s="355"/>
      <c r="WBL10" s="355"/>
      <c r="WBM10" s="355"/>
      <c r="WBN10" s="355"/>
      <c r="WBO10" s="355"/>
      <c r="WBP10" s="355"/>
      <c r="WBQ10" s="355"/>
      <c r="WBR10" s="355"/>
      <c r="WBS10" s="355"/>
      <c r="WBT10" s="355"/>
      <c r="WBU10" s="355"/>
      <c r="WBV10" s="355"/>
      <c r="WBW10" s="355"/>
      <c r="WBX10" s="355"/>
      <c r="WBY10" s="355"/>
      <c r="WBZ10" s="355"/>
      <c r="WCA10" s="355"/>
      <c r="WCB10" s="355"/>
      <c r="WCC10" s="355"/>
      <c r="WCD10" s="355"/>
      <c r="WCE10" s="355"/>
      <c r="WCF10" s="355"/>
      <c r="WCG10" s="355"/>
      <c r="WCH10" s="355"/>
      <c r="WCI10" s="355"/>
      <c r="WCJ10" s="355"/>
      <c r="WCK10" s="355"/>
      <c r="WCL10" s="355"/>
      <c r="WCM10" s="355"/>
      <c r="WCN10" s="355"/>
      <c r="WCO10" s="355"/>
      <c r="WCP10" s="355"/>
      <c r="WCQ10" s="355"/>
      <c r="WCR10" s="355"/>
      <c r="WCS10" s="355"/>
      <c r="WCT10" s="355"/>
      <c r="WCU10" s="355"/>
      <c r="WCV10" s="355"/>
      <c r="WCW10" s="355"/>
      <c r="WCX10" s="355"/>
      <c r="WCY10" s="355"/>
      <c r="WCZ10" s="355"/>
      <c r="WDA10" s="355"/>
      <c r="WDB10" s="355"/>
      <c r="WDC10" s="355"/>
      <c r="WDD10" s="355"/>
      <c r="WDE10" s="355"/>
      <c r="WDF10" s="355"/>
      <c r="WDG10" s="355"/>
      <c r="WDH10" s="355"/>
      <c r="WDI10" s="355"/>
      <c r="WDJ10" s="355"/>
      <c r="WDK10" s="355"/>
      <c r="WDL10" s="355"/>
      <c r="WDM10" s="355"/>
      <c r="WDN10" s="355"/>
      <c r="WDO10" s="355"/>
      <c r="WDP10" s="355"/>
      <c r="WDQ10" s="355"/>
      <c r="WDR10" s="355"/>
      <c r="WDS10" s="355"/>
      <c r="WDT10" s="355"/>
      <c r="WDU10" s="355"/>
      <c r="WDV10" s="355"/>
      <c r="WDW10" s="355"/>
      <c r="WDX10" s="355"/>
      <c r="WDY10" s="355"/>
      <c r="WDZ10" s="355"/>
      <c r="WEA10" s="355"/>
      <c r="WEB10" s="355"/>
      <c r="WEC10" s="355"/>
      <c r="WED10" s="355"/>
      <c r="WEE10" s="355"/>
      <c r="WEF10" s="355"/>
      <c r="WEG10" s="355"/>
      <c r="WEH10" s="355"/>
      <c r="WEI10" s="355"/>
      <c r="WEJ10" s="355"/>
      <c r="WEK10" s="355"/>
      <c r="WEL10" s="355"/>
      <c r="WEM10" s="355"/>
      <c r="WEN10" s="355"/>
      <c r="WEO10" s="355"/>
      <c r="WEP10" s="355"/>
      <c r="WEQ10" s="355"/>
      <c r="WER10" s="355"/>
      <c r="WES10" s="355"/>
      <c r="WET10" s="355"/>
      <c r="WEU10" s="355"/>
      <c r="WEV10" s="355"/>
      <c r="WEW10" s="355"/>
      <c r="WEX10" s="355"/>
      <c r="WEY10" s="355"/>
      <c r="WEZ10" s="355"/>
      <c r="WFA10" s="355"/>
      <c r="WFB10" s="355"/>
      <c r="WFC10" s="355"/>
      <c r="WFD10" s="355"/>
      <c r="WFE10" s="355"/>
      <c r="WFF10" s="355"/>
      <c r="WFG10" s="355"/>
      <c r="WFH10" s="355"/>
      <c r="WFI10" s="355"/>
      <c r="WFJ10" s="355"/>
      <c r="WFK10" s="355"/>
      <c r="WFL10" s="355"/>
      <c r="WFM10" s="355"/>
      <c r="WFN10" s="355"/>
      <c r="WFO10" s="355"/>
      <c r="WFP10" s="355"/>
      <c r="WFQ10" s="355"/>
      <c r="WFR10" s="355"/>
      <c r="WFS10" s="355"/>
      <c r="WFT10" s="355"/>
      <c r="WFU10" s="355"/>
      <c r="WFV10" s="355"/>
      <c r="WFW10" s="355"/>
      <c r="WFX10" s="355"/>
      <c r="WFY10" s="355"/>
      <c r="WFZ10" s="355"/>
      <c r="WGA10" s="355"/>
      <c r="WGB10" s="355"/>
      <c r="WGC10" s="355"/>
      <c r="WGD10" s="355"/>
      <c r="WGE10" s="355"/>
      <c r="WGF10" s="355"/>
      <c r="WGG10" s="355"/>
      <c r="WGH10" s="355"/>
      <c r="WGI10" s="355"/>
      <c r="WGJ10" s="355"/>
      <c r="WGK10" s="355"/>
      <c r="WGL10" s="355"/>
      <c r="WGM10" s="355"/>
      <c r="WGN10" s="355"/>
      <c r="WGO10" s="355"/>
      <c r="WGP10" s="355"/>
      <c r="WGQ10" s="355"/>
      <c r="WGR10" s="355"/>
      <c r="WGS10" s="355"/>
      <c r="WGT10" s="355"/>
      <c r="WGU10" s="355"/>
      <c r="WGV10" s="355"/>
      <c r="WGW10" s="355"/>
      <c r="WGX10" s="355"/>
      <c r="WGY10" s="355"/>
      <c r="WGZ10" s="355"/>
      <c r="WHA10" s="355"/>
      <c r="WHB10" s="355"/>
      <c r="WHC10" s="355"/>
      <c r="WHD10" s="355"/>
      <c r="WHE10" s="355"/>
      <c r="WHF10" s="355"/>
      <c r="WHG10" s="355"/>
      <c r="WHH10" s="355"/>
      <c r="WHI10" s="355"/>
      <c r="WHJ10" s="355"/>
      <c r="WHK10" s="355"/>
      <c r="WHL10" s="355"/>
      <c r="WHM10" s="355"/>
      <c r="WHN10" s="355"/>
      <c r="WHO10" s="355"/>
      <c r="WHP10" s="355"/>
      <c r="WHQ10" s="355"/>
      <c r="WHR10" s="355"/>
      <c r="WHS10" s="355"/>
      <c r="WHT10" s="355"/>
      <c r="WHU10" s="355"/>
      <c r="WHV10" s="355"/>
      <c r="WHW10" s="355"/>
      <c r="WHX10" s="355"/>
      <c r="WHY10" s="355"/>
      <c r="WHZ10" s="355"/>
      <c r="WIA10" s="355"/>
      <c r="WIB10" s="355"/>
      <c r="WIC10" s="355"/>
      <c r="WID10" s="355"/>
      <c r="WIE10" s="355"/>
      <c r="WIF10" s="355"/>
      <c r="WIG10" s="355"/>
      <c r="WIH10" s="355"/>
      <c r="WII10" s="355"/>
      <c r="WIJ10" s="355"/>
      <c r="WIK10" s="355"/>
      <c r="WIL10" s="355"/>
      <c r="WIM10" s="355"/>
      <c r="WIN10" s="355"/>
      <c r="WIO10" s="355"/>
      <c r="WIP10" s="355"/>
      <c r="WIQ10" s="355"/>
      <c r="WIR10" s="355"/>
      <c r="WIS10" s="355"/>
      <c r="WIT10" s="355"/>
      <c r="WIU10" s="355"/>
      <c r="WIV10" s="355"/>
      <c r="WIW10" s="355"/>
      <c r="WIX10" s="355"/>
      <c r="WIY10" s="355"/>
      <c r="WIZ10" s="355"/>
      <c r="WJA10" s="355"/>
      <c r="WJB10" s="355"/>
      <c r="WJC10" s="355"/>
      <c r="WJD10" s="355"/>
      <c r="WJE10" s="355"/>
      <c r="WJF10" s="355"/>
      <c r="WJG10" s="355"/>
      <c r="WJH10" s="355"/>
      <c r="WJI10" s="355"/>
      <c r="WJJ10" s="355"/>
      <c r="WJK10" s="355"/>
      <c r="WJL10" s="355"/>
      <c r="WJM10" s="355"/>
      <c r="WJN10" s="355"/>
      <c r="WJO10" s="355"/>
      <c r="WJP10" s="355"/>
      <c r="WJQ10" s="355"/>
      <c r="WJR10" s="355"/>
      <c r="WJS10" s="355"/>
      <c r="WJT10" s="355"/>
      <c r="WJU10" s="355"/>
      <c r="WJV10" s="355"/>
      <c r="WJW10" s="355"/>
      <c r="WJX10" s="355"/>
      <c r="WJY10" s="355"/>
      <c r="WJZ10" s="355"/>
      <c r="WKA10" s="355"/>
      <c r="WKB10" s="355"/>
      <c r="WKC10" s="355"/>
      <c r="WKD10" s="355"/>
      <c r="WKE10" s="355"/>
      <c r="WKF10" s="355"/>
      <c r="WKG10" s="355"/>
      <c r="WKH10" s="355"/>
      <c r="WKI10" s="355"/>
      <c r="WKJ10" s="355"/>
      <c r="WKK10" s="355"/>
      <c r="WKL10" s="355"/>
      <c r="WKM10" s="355"/>
      <c r="WKN10" s="355"/>
      <c r="WKO10" s="355"/>
      <c r="WKP10" s="355"/>
      <c r="WKQ10" s="355"/>
      <c r="WKR10" s="355"/>
      <c r="WKS10" s="355"/>
      <c r="WKT10" s="355"/>
      <c r="WKU10" s="355"/>
      <c r="WKV10" s="355"/>
      <c r="WKW10" s="355"/>
      <c r="WKX10" s="355"/>
      <c r="WKY10" s="355"/>
      <c r="WKZ10" s="355"/>
      <c r="WLA10" s="355"/>
      <c r="WLB10" s="355"/>
      <c r="WLC10" s="355"/>
      <c r="WLD10" s="355"/>
      <c r="WLE10" s="355"/>
      <c r="WLF10" s="355"/>
      <c r="WLG10" s="355"/>
      <c r="WLH10" s="355"/>
      <c r="WLI10" s="355"/>
      <c r="WLJ10" s="355"/>
      <c r="WLK10" s="355"/>
      <c r="WLL10" s="355"/>
      <c r="WLM10" s="355"/>
      <c r="WLN10" s="355"/>
      <c r="WLO10" s="355"/>
      <c r="WLP10" s="355"/>
      <c r="WLQ10" s="355"/>
      <c r="WLR10" s="355"/>
      <c r="WLS10" s="355"/>
      <c r="WLT10" s="355"/>
      <c r="WLU10" s="355"/>
      <c r="WLV10" s="355"/>
      <c r="WLW10" s="355"/>
      <c r="WLX10" s="355"/>
      <c r="WLY10" s="355"/>
      <c r="WLZ10" s="355"/>
      <c r="WMA10" s="355"/>
      <c r="WMB10" s="355"/>
      <c r="WMC10" s="355"/>
      <c r="WMD10" s="355"/>
      <c r="WME10" s="355"/>
      <c r="WMF10" s="355"/>
      <c r="WMG10" s="355"/>
      <c r="WMH10" s="355"/>
      <c r="WMI10" s="355"/>
      <c r="WMJ10" s="355"/>
      <c r="WMK10" s="355"/>
      <c r="WML10" s="355"/>
      <c r="WMM10" s="355"/>
      <c r="WMN10" s="355"/>
      <c r="WMO10" s="355"/>
      <c r="WMP10" s="355"/>
      <c r="WMQ10" s="355"/>
      <c r="WMR10" s="355"/>
      <c r="WMS10" s="355"/>
      <c r="WMT10" s="355"/>
      <c r="WMU10" s="355"/>
      <c r="WMV10" s="355"/>
      <c r="WMW10" s="355"/>
      <c r="WMX10" s="355"/>
      <c r="WMY10" s="355"/>
      <c r="WMZ10" s="355"/>
      <c r="WNA10" s="355"/>
      <c r="WNB10" s="355"/>
      <c r="WNC10" s="355"/>
      <c r="WND10" s="355"/>
      <c r="WNE10" s="355"/>
      <c r="WNF10" s="355"/>
      <c r="WNG10" s="355"/>
      <c r="WNH10" s="355"/>
      <c r="WNI10" s="355"/>
      <c r="WNJ10" s="355"/>
      <c r="WNK10" s="355"/>
      <c r="WNL10" s="355"/>
      <c r="WNM10" s="355"/>
      <c r="WNN10" s="355"/>
      <c r="WNO10" s="355"/>
      <c r="WNP10" s="355"/>
      <c r="WNQ10" s="355"/>
      <c r="WNR10" s="355"/>
      <c r="WNS10" s="355"/>
      <c r="WNT10" s="355"/>
      <c r="WNU10" s="355"/>
      <c r="WNV10" s="355"/>
      <c r="WNW10" s="355"/>
      <c r="WNX10" s="355"/>
      <c r="WNY10" s="355"/>
      <c r="WNZ10" s="355"/>
      <c r="WOA10" s="355"/>
      <c r="WOB10" s="355"/>
      <c r="WOC10" s="355"/>
      <c r="WOD10" s="355"/>
      <c r="WOE10" s="355"/>
      <c r="WOF10" s="355"/>
      <c r="WOG10" s="355"/>
      <c r="WOH10" s="355"/>
      <c r="WOI10" s="355"/>
      <c r="WOJ10" s="355"/>
      <c r="WOK10" s="355"/>
      <c r="WOL10" s="355"/>
      <c r="WOM10" s="355"/>
      <c r="WON10" s="355"/>
      <c r="WOO10" s="355"/>
      <c r="WOP10" s="355"/>
      <c r="WOQ10" s="355"/>
      <c r="WOR10" s="355"/>
      <c r="WOS10" s="355"/>
      <c r="WOT10" s="355"/>
      <c r="WOU10" s="355"/>
      <c r="WOV10" s="355"/>
      <c r="WOW10" s="355"/>
      <c r="WOX10" s="355"/>
      <c r="WOY10" s="355"/>
      <c r="WOZ10" s="355"/>
      <c r="WPA10" s="355"/>
      <c r="WPB10" s="355"/>
      <c r="WPC10" s="355"/>
      <c r="WPD10" s="355"/>
      <c r="WPE10" s="355"/>
      <c r="WPF10" s="355"/>
      <c r="WPG10" s="355"/>
      <c r="WPH10" s="355"/>
      <c r="WPI10" s="355"/>
      <c r="WPJ10" s="355"/>
      <c r="WPK10" s="355"/>
      <c r="WPL10" s="355"/>
      <c r="WPM10" s="355"/>
      <c r="WPN10" s="355"/>
      <c r="WPO10" s="355"/>
      <c r="WPP10" s="355"/>
      <c r="WPQ10" s="355"/>
      <c r="WPR10" s="355"/>
      <c r="WPS10" s="355"/>
      <c r="WPT10" s="355"/>
      <c r="WPU10" s="355"/>
      <c r="WPV10" s="355"/>
      <c r="WPW10" s="355"/>
      <c r="WPX10" s="355"/>
      <c r="WPY10" s="355"/>
      <c r="WPZ10" s="355"/>
      <c r="WQA10" s="355"/>
      <c r="WQB10" s="355"/>
      <c r="WQC10" s="355"/>
      <c r="WQD10" s="355"/>
      <c r="WQE10" s="355"/>
      <c r="WQF10" s="355"/>
      <c r="WQG10" s="355"/>
      <c r="WQH10" s="355"/>
      <c r="WQI10" s="355"/>
      <c r="WQJ10" s="355"/>
      <c r="WQK10" s="355"/>
      <c r="WQL10" s="355"/>
      <c r="WQM10" s="355"/>
      <c r="WQN10" s="355"/>
      <c r="WQO10" s="355"/>
      <c r="WQP10" s="355"/>
      <c r="WQQ10" s="355"/>
      <c r="WQR10" s="355"/>
      <c r="WQS10" s="355"/>
      <c r="WQT10" s="355"/>
      <c r="WQU10" s="355"/>
      <c r="WQV10" s="355"/>
      <c r="WQW10" s="355"/>
      <c r="WQX10" s="355"/>
      <c r="WQY10" s="355"/>
      <c r="WQZ10" s="355"/>
      <c r="WRA10" s="355"/>
      <c r="WRB10" s="355"/>
      <c r="WRC10" s="355"/>
      <c r="WRD10" s="355"/>
      <c r="WRE10" s="355"/>
      <c r="WRF10" s="355"/>
      <c r="WRG10" s="355"/>
      <c r="WRH10" s="355"/>
      <c r="WRI10" s="355"/>
      <c r="WRJ10" s="355"/>
      <c r="WRK10" s="355"/>
      <c r="WRL10" s="355"/>
      <c r="WRM10" s="355"/>
      <c r="WRN10" s="355"/>
      <c r="WRO10" s="355"/>
      <c r="WRP10" s="355"/>
      <c r="WRQ10" s="355"/>
      <c r="WRR10" s="355"/>
      <c r="WRS10" s="355"/>
      <c r="WRT10" s="355"/>
      <c r="WRU10" s="355"/>
      <c r="WRV10" s="355"/>
      <c r="WRW10" s="355"/>
      <c r="WRX10" s="355"/>
      <c r="WRY10" s="355"/>
      <c r="WRZ10" s="355"/>
      <c r="WSA10" s="355"/>
      <c r="WSB10" s="355"/>
      <c r="WSC10" s="355"/>
      <c r="WSD10" s="355"/>
      <c r="WSE10" s="355"/>
      <c r="WSF10" s="355"/>
      <c r="WSG10" s="355"/>
      <c r="WSH10" s="355"/>
      <c r="WSI10" s="355"/>
      <c r="WSJ10" s="355"/>
      <c r="WSK10" s="355"/>
      <c r="WSL10" s="355"/>
      <c r="WSM10" s="355"/>
      <c r="WSN10" s="355"/>
      <c r="WSO10" s="355"/>
      <c r="WSP10" s="355"/>
      <c r="WSQ10" s="355"/>
      <c r="WSR10" s="355"/>
      <c r="WSS10" s="355"/>
      <c r="WST10" s="355"/>
      <c r="WSU10" s="355"/>
      <c r="WSV10" s="355"/>
      <c r="WSW10" s="355"/>
      <c r="WSX10" s="355"/>
      <c r="WSY10" s="355"/>
      <c r="WSZ10" s="355"/>
      <c r="WTA10" s="355"/>
      <c r="WTB10" s="355"/>
      <c r="WTC10" s="355"/>
      <c r="WTD10" s="355"/>
      <c r="WTE10" s="355"/>
      <c r="WTF10" s="355"/>
      <c r="WTG10" s="355"/>
      <c r="WTH10" s="355"/>
      <c r="WTI10" s="355"/>
      <c r="WTJ10" s="355"/>
      <c r="WTK10" s="355"/>
      <c r="WTL10" s="355"/>
      <c r="WTM10" s="355"/>
      <c r="WTN10" s="355"/>
      <c r="WTO10" s="355"/>
      <c r="WTP10" s="355"/>
      <c r="WTQ10" s="355"/>
      <c r="WTR10" s="355"/>
      <c r="WTS10" s="355"/>
      <c r="WTT10" s="355"/>
      <c r="WTU10" s="355"/>
      <c r="WTV10" s="355"/>
      <c r="WTW10" s="355"/>
      <c r="WTX10" s="355"/>
      <c r="WTY10" s="355"/>
      <c r="WTZ10" s="355"/>
      <c r="WUA10" s="355"/>
      <c r="WUB10" s="355"/>
      <c r="WUC10" s="355"/>
      <c r="WUD10" s="355"/>
      <c r="WUE10" s="355"/>
      <c r="WUF10" s="355"/>
      <c r="WUG10" s="355"/>
      <c r="WUH10" s="355"/>
      <c r="WUI10" s="355"/>
      <c r="WUJ10" s="355"/>
      <c r="WUK10" s="355"/>
      <c r="WUL10" s="355"/>
      <c r="WUM10" s="355"/>
      <c r="WUN10" s="355"/>
      <c r="WUO10" s="355"/>
      <c r="WUP10" s="355"/>
      <c r="WUQ10" s="355"/>
      <c r="WUR10" s="355"/>
      <c r="WUS10" s="355"/>
      <c r="WUT10" s="355"/>
      <c r="WUU10" s="355"/>
      <c r="WUV10" s="355"/>
      <c r="WUW10" s="355"/>
      <c r="WUX10" s="355"/>
      <c r="WUY10" s="355"/>
      <c r="WUZ10" s="355"/>
      <c r="WVA10" s="355"/>
      <c r="WVB10" s="355"/>
      <c r="WVC10" s="355"/>
      <c r="WVD10" s="355"/>
      <c r="WVE10" s="355"/>
      <c r="WVF10" s="355"/>
      <c r="WVG10" s="355"/>
      <c r="WVH10" s="355"/>
      <c r="WVI10" s="355"/>
      <c r="WVJ10" s="355"/>
      <c r="WVK10" s="355"/>
      <c r="WVL10" s="355"/>
      <c r="WVM10" s="355"/>
      <c r="WVN10" s="355"/>
      <c r="WVO10" s="355"/>
      <c r="WVP10" s="355"/>
      <c r="WVQ10" s="355"/>
      <c r="WVR10" s="355"/>
      <c r="WVS10" s="355"/>
      <c r="WVT10" s="355"/>
      <c r="WVU10" s="355"/>
      <c r="WVV10" s="355"/>
      <c r="WVW10" s="355"/>
      <c r="WVX10" s="355"/>
      <c r="WVY10" s="355"/>
      <c r="WVZ10" s="355"/>
      <c r="WWA10" s="355"/>
      <c r="WWB10" s="355"/>
      <c r="WWC10" s="355"/>
      <c r="WWD10" s="355"/>
      <c r="WWE10" s="355"/>
      <c r="WWF10" s="355"/>
      <c r="WWG10" s="355"/>
      <c r="WWH10" s="355"/>
      <c r="WWI10" s="355"/>
      <c r="WWJ10" s="355"/>
      <c r="WWK10" s="355"/>
      <c r="WWL10" s="355"/>
      <c r="WWM10" s="355"/>
      <c r="WWN10" s="355"/>
      <c r="WWO10" s="355"/>
      <c r="WWP10" s="355"/>
      <c r="WWQ10" s="355"/>
      <c r="WWR10" s="355"/>
      <c r="WWS10" s="355"/>
      <c r="WWT10" s="355"/>
      <c r="WWU10" s="355"/>
      <c r="WWV10" s="355"/>
      <c r="WWW10" s="355"/>
      <c r="WWX10" s="355"/>
      <c r="WWY10" s="355"/>
      <c r="WWZ10" s="355"/>
      <c r="WXA10" s="355"/>
      <c r="WXB10" s="355"/>
      <c r="WXC10" s="355"/>
      <c r="WXD10" s="355"/>
      <c r="WXE10" s="355"/>
      <c r="WXF10" s="355"/>
      <c r="WXG10" s="355"/>
      <c r="WXH10" s="355"/>
      <c r="WXI10" s="355"/>
      <c r="WXJ10" s="355"/>
      <c r="WXK10" s="355"/>
      <c r="WXL10" s="355"/>
      <c r="WXM10" s="355"/>
      <c r="WXN10" s="355"/>
      <c r="WXO10" s="355"/>
      <c r="WXP10" s="355"/>
      <c r="WXQ10" s="355"/>
      <c r="WXR10" s="355"/>
      <c r="WXS10" s="355"/>
      <c r="WXT10" s="355"/>
      <c r="WXU10" s="355"/>
      <c r="WXV10" s="355"/>
      <c r="WXW10" s="355"/>
      <c r="WXX10" s="355"/>
      <c r="WXY10" s="355"/>
      <c r="WXZ10" s="355"/>
      <c r="WYA10" s="355"/>
      <c r="WYB10" s="355"/>
      <c r="WYC10" s="355"/>
      <c r="WYD10" s="355"/>
      <c r="WYE10" s="355"/>
      <c r="WYF10" s="355"/>
      <c r="WYG10" s="355"/>
      <c r="WYH10" s="355"/>
      <c r="WYI10" s="355"/>
      <c r="WYJ10" s="355"/>
      <c r="WYK10" s="355"/>
      <c r="WYL10" s="355"/>
      <c r="WYM10" s="355"/>
      <c r="WYN10" s="355"/>
      <c r="WYO10" s="355"/>
      <c r="WYP10" s="355"/>
      <c r="WYQ10" s="355"/>
      <c r="WYR10" s="355"/>
      <c r="WYS10" s="355"/>
      <c r="WYT10" s="355"/>
      <c r="WYU10" s="355"/>
      <c r="WYV10" s="355"/>
      <c r="WYW10" s="355"/>
      <c r="WYX10" s="355"/>
      <c r="WYY10" s="355"/>
      <c r="WYZ10" s="355"/>
      <c r="WZA10" s="355"/>
      <c r="WZB10" s="355"/>
      <c r="WZC10" s="355"/>
      <c r="WZD10" s="355"/>
      <c r="WZE10" s="355"/>
      <c r="WZF10" s="355"/>
      <c r="WZG10" s="355"/>
      <c r="WZH10" s="355"/>
      <c r="WZI10" s="355"/>
      <c r="WZJ10" s="355"/>
      <c r="WZK10" s="355"/>
      <c r="WZL10" s="355"/>
      <c r="WZM10" s="355"/>
      <c r="WZN10" s="355"/>
      <c r="WZO10" s="355"/>
      <c r="WZP10" s="355"/>
      <c r="WZQ10" s="355"/>
      <c r="WZR10" s="355"/>
      <c r="WZS10" s="355"/>
      <c r="WZT10" s="355"/>
      <c r="WZU10" s="355"/>
      <c r="WZV10" s="355"/>
      <c r="WZW10" s="355"/>
      <c r="WZX10" s="355"/>
      <c r="WZY10" s="355"/>
      <c r="WZZ10" s="355"/>
      <c r="XAA10" s="355"/>
      <c r="XAB10" s="355"/>
      <c r="XAC10" s="355"/>
      <c r="XAD10" s="355"/>
      <c r="XAE10" s="355"/>
      <c r="XAF10" s="355"/>
      <c r="XAG10" s="355"/>
      <c r="XAH10" s="355"/>
      <c r="XAI10" s="355"/>
      <c r="XAJ10" s="355"/>
      <c r="XAK10" s="355"/>
      <c r="XAL10" s="355"/>
      <c r="XAM10" s="355"/>
      <c r="XAN10" s="355"/>
      <c r="XAO10" s="355"/>
      <c r="XAP10" s="355"/>
      <c r="XAQ10" s="355"/>
      <c r="XAR10" s="355"/>
      <c r="XAS10" s="355"/>
      <c r="XAT10" s="355"/>
      <c r="XAU10" s="355"/>
      <c r="XAV10" s="355"/>
      <c r="XAW10" s="355"/>
      <c r="XAX10" s="355"/>
      <c r="XAY10" s="355"/>
      <c r="XAZ10" s="355"/>
      <c r="XBA10" s="355"/>
      <c r="XBB10" s="355"/>
      <c r="XBC10" s="355"/>
      <c r="XBD10" s="355"/>
      <c r="XBE10" s="355"/>
      <c r="XBF10" s="355"/>
      <c r="XBG10" s="355"/>
      <c r="XBH10" s="355"/>
      <c r="XBI10" s="355"/>
      <c r="XBJ10" s="355"/>
      <c r="XBK10" s="355"/>
      <c r="XBL10" s="355"/>
      <c r="XBM10" s="355"/>
      <c r="XBN10" s="355"/>
      <c r="XBO10" s="355"/>
      <c r="XBP10" s="355"/>
      <c r="XBQ10" s="355"/>
      <c r="XBR10" s="355"/>
      <c r="XBS10" s="355"/>
      <c r="XBT10" s="355"/>
      <c r="XBU10" s="355"/>
      <c r="XBV10" s="355"/>
      <c r="XBW10" s="355"/>
      <c r="XBX10" s="355"/>
      <c r="XBY10" s="355"/>
      <c r="XBZ10" s="355"/>
      <c r="XCA10" s="355"/>
      <c r="XCB10" s="355"/>
      <c r="XCC10" s="355"/>
      <c r="XCD10" s="355"/>
      <c r="XCE10" s="355"/>
      <c r="XCF10" s="355"/>
      <c r="XCG10" s="355"/>
      <c r="XCH10" s="355"/>
      <c r="XCI10" s="355"/>
      <c r="XCJ10" s="355"/>
      <c r="XCK10" s="355"/>
      <c r="XCL10" s="355"/>
      <c r="XCM10" s="355"/>
      <c r="XCN10" s="355"/>
      <c r="XCO10" s="355"/>
      <c r="XCP10" s="355"/>
      <c r="XCQ10" s="355"/>
      <c r="XCR10" s="355"/>
      <c r="XCS10" s="355"/>
      <c r="XCT10" s="355"/>
      <c r="XCU10" s="355"/>
      <c r="XCV10" s="355"/>
      <c r="XCW10" s="355"/>
      <c r="XCX10" s="355"/>
      <c r="XCY10" s="355"/>
      <c r="XCZ10" s="355"/>
      <c r="XDA10" s="355"/>
      <c r="XDB10" s="355"/>
      <c r="XDC10" s="355"/>
      <c r="XDD10" s="355"/>
      <c r="XDE10" s="355"/>
      <c r="XDF10" s="355"/>
      <c r="XDG10" s="355"/>
      <c r="XDH10" s="355"/>
      <c r="XDI10" s="355"/>
      <c r="XDJ10" s="355"/>
      <c r="XDK10" s="355"/>
      <c r="XDL10" s="355"/>
      <c r="XDM10" s="355"/>
      <c r="XDN10" s="355"/>
      <c r="XDO10" s="355"/>
      <c r="XDP10" s="355"/>
      <c r="XDQ10" s="355"/>
      <c r="XDR10" s="355"/>
      <c r="XDS10" s="355"/>
      <c r="XDT10" s="355"/>
      <c r="XDU10" s="355"/>
      <c r="XDV10" s="355"/>
      <c r="XDW10" s="355"/>
      <c r="XDX10" s="355"/>
      <c r="XDY10" s="355"/>
      <c r="XDZ10" s="355"/>
      <c r="XEA10" s="355"/>
      <c r="XEB10" s="355"/>
      <c r="XEC10" s="355"/>
      <c r="XED10" s="355"/>
      <c r="XEE10" s="355"/>
      <c r="XEF10" s="355"/>
      <c r="XEG10" s="355"/>
      <c r="XEH10" s="355"/>
      <c r="XEI10" s="355"/>
      <c r="XEJ10" s="355"/>
      <c r="XEK10" s="355"/>
      <c r="XEL10" s="355"/>
      <c r="XEM10" s="355"/>
      <c r="XEN10" s="355"/>
      <c r="XEO10" s="355"/>
      <c r="XEP10" s="355"/>
      <c r="XEQ10" s="355"/>
      <c r="XER10" s="355"/>
      <c r="XES10" s="355"/>
      <c r="XET10" s="355"/>
      <c r="XEU10" s="355"/>
      <c r="XEV10" s="355"/>
      <c r="XEW10" s="355"/>
      <c r="XEX10" s="355"/>
      <c r="XEY10" s="355"/>
      <c r="XEZ10" s="355"/>
      <c r="XFA10" s="355"/>
      <c r="XFB10" s="355"/>
    </row>
    <row r="11" spans="1:16382" ht="15">
      <c r="A11" s="517" t="s">
        <v>364</v>
      </c>
      <c r="B11" s="517"/>
      <c r="C11" s="517"/>
      <c r="D11" s="517"/>
      <c r="E11" s="517"/>
      <c r="F11" s="517"/>
      <c r="G11" s="517"/>
      <c r="H11" s="517"/>
      <c r="I11" s="517"/>
      <c r="J11" s="517"/>
    </row>
    <row r="12" spans="1:16382" ht="6" customHeight="1">
      <c r="A12" s="351"/>
      <c r="B12" s="351"/>
      <c r="C12" s="351"/>
      <c r="D12" s="351"/>
      <c r="E12" s="351"/>
      <c r="F12" s="351"/>
      <c r="G12" s="351"/>
      <c r="H12" s="351"/>
      <c r="I12" s="351"/>
      <c r="J12" s="351"/>
    </row>
    <row r="13" spans="1:16382" ht="151.69999999999999" customHeight="1">
      <c r="B13" s="514"/>
      <c r="C13" s="515"/>
      <c r="D13" s="515"/>
      <c r="E13" s="515"/>
      <c r="F13" s="515"/>
      <c r="G13" s="515"/>
      <c r="H13" s="515"/>
      <c r="I13" s="515"/>
      <c r="J13" s="516"/>
    </row>
    <row r="14" spans="1:16382" ht="15">
      <c r="J14" s="417" t="s">
        <v>404</v>
      </c>
    </row>
    <row r="15" spans="1:16382" ht="10.15" customHeight="1">
      <c r="A15" s="353"/>
      <c r="C15" s="353"/>
      <c r="D15" s="353"/>
      <c r="E15" s="353"/>
      <c r="F15" s="353"/>
      <c r="G15" s="353"/>
    </row>
    <row r="16" spans="1:16382" ht="15">
      <c r="A16" s="517" t="s">
        <v>406</v>
      </c>
      <c r="B16" s="517"/>
      <c r="C16" s="517"/>
      <c r="D16" s="517"/>
      <c r="E16" s="517"/>
      <c r="F16" s="517"/>
      <c r="G16" s="517"/>
      <c r="H16" s="517"/>
      <c r="I16" s="517"/>
      <c r="J16" s="517"/>
    </row>
    <row r="17" spans="1:10" ht="5.85" customHeight="1"/>
    <row r="18" spans="1:10" ht="151.69999999999999" customHeight="1">
      <c r="B18" s="514"/>
      <c r="C18" s="515"/>
      <c r="D18" s="515"/>
      <c r="E18" s="515"/>
      <c r="F18" s="515"/>
      <c r="G18" s="515"/>
      <c r="H18" s="515"/>
      <c r="I18" s="515"/>
      <c r="J18" s="516"/>
    </row>
    <row r="19" spans="1:10" ht="15">
      <c r="J19" s="417" t="s">
        <v>404</v>
      </c>
    </row>
    <row r="20" spans="1:10" ht="15"/>
    <row r="21" spans="1:10" ht="15" hidden="1"/>
    <row r="22" spans="1:10" ht="15" hidden="1"/>
    <row r="23" spans="1:10" ht="15" hidden="1"/>
    <row r="24" spans="1:10" ht="15" hidden="1"/>
    <row r="25" spans="1:10" ht="15" hidden="1"/>
    <row r="26" spans="1:10" ht="15" hidden="1"/>
    <row r="27" spans="1:10" ht="15">
      <c r="A27" s="517" t="s">
        <v>410</v>
      </c>
      <c r="B27" s="517"/>
      <c r="C27" s="517"/>
      <c r="D27" s="517"/>
      <c r="E27" s="517"/>
      <c r="F27" s="517"/>
      <c r="G27" s="517"/>
      <c r="H27" s="517"/>
      <c r="I27" s="517"/>
      <c r="J27" s="517"/>
    </row>
    <row r="28" spans="1:10" ht="15">
      <c r="A28" s="351"/>
      <c r="B28" s="351"/>
      <c r="C28" s="351"/>
      <c r="D28" s="351"/>
      <c r="E28" s="351"/>
      <c r="F28" s="351"/>
      <c r="G28" s="351"/>
      <c r="H28" s="351"/>
      <c r="I28" s="351"/>
      <c r="J28" s="351"/>
    </row>
    <row r="29" spans="1:10" ht="151.69999999999999" customHeight="1">
      <c r="A29" s="352"/>
      <c r="B29" s="518"/>
      <c r="C29" s="519"/>
      <c r="D29" s="519"/>
      <c r="E29" s="519"/>
      <c r="F29" s="519"/>
      <c r="G29" s="519"/>
      <c r="H29" s="519"/>
      <c r="I29" s="519"/>
      <c r="J29" s="520"/>
    </row>
    <row r="30" spans="1:10" ht="15">
      <c r="A30" s="416"/>
      <c r="B30" s="416"/>
      <c r="C30" s="416"/>
      <c r="D30" s="416"/>
      <c r="E30" s="416"/>
      <c r="F30" s="416"/>
      <c r="G30" s="416"/>
      <c r="H30" s="416"/>
      <c r="I30" s="416"/>
      <c r="J30" s="417" t="s">
        <v>404</v>
      </c>
    </row>
    <row r="31" spans="1:10" ht="15">
      <c r="A31" s="355"/>
      <c r="B31" s="355"/>
      <c r="C31" s="355"/>
      <c r="D31" s="355"/>
      <c r="E31" s="355"/>
      <c r="F31" s="355"/>
      <c r="G31" s="355"/>
      <c r="H31" s="355"/>
      <c r="I31" s="355"/>
      <c r="J31" s="355"/>
    </row>
    <row r="32" spans="1:10" ht="15">
      <c r="A32" s="517" t="s">
        <v>411</v>
      </c>
      <c r="B32" s="517"/>
      <c r="C32" s="517"/>
      <c r="D32" s="517"/>
      <c r="E32" s="517"/>
      <c r="F32" s="517"/>
      <c r="G32" s="517"/>
      <c r="H32" s="517"/>
      <c r="I32" s="517"/>
      <c r="J32" s="517"/>
    </row>
    <row r="33" spans="1:10" ht="15">
      <c r="A33" s="351"/>
      <c r="B33" s="351"/>
      <c r="C33" s="351"/>
      <c r="D33" s="351"/>
      <c r="E33" s="351"/>
      <c r="F33" s="351"/>
      <c r="G33" s="351"/>
      <c r="H33" s="351"/>
      <c r="I33" s="351"/>
      <c r="J33" s="351"/>
    </row>
    <row r="34" spans="1:10" ht="151.69999999999999" customHeight="1">
      <c r="B34" s="514"/>
      <c r="C34" s="515"/>
      <c r="D34" s="515"/>
      <c r="E34" s="515"/>
      <c r="F34" s="515"/>
      <c r="G34" s="515"/>
      <c r="H34" s="515"/>
      <c r="I34" s="515"/>
      <c r="J34" s="516"/>
    </row>
    <row r="35" spans="1:10" ht="15">
      <c r="J35" s="417" t="s">
        <v>404</v>
      </c>
    </row>
    <row r="36" spans="1:10" ht="15"/>
    <row r="37" spans="1:10" ht="15" hidden="1"/>
    <row r="38" spans="1:10" ht="15" hidden="1"/>
    <row r="39" spans="1:10" ht="15" hidden="1"/>
    <row r="40" spans="1:10" ht="15" hidden="1"/>
    <row r="41" spans="1:10" ht="15" hidden="1"/>
    <row r="42" spans="1:10" ht="15" hidden="1"/>
    <row r="43" spans="1:10" ht="15" hidden="1"/>
    <row r="44" spans="1:10" ht="15"/>
    <row r="45" spans="1:10" ht="15"/>
    <row r="46" spans="1:10" ht="15"/>
    <row r="47" spans="1:10" ht="15"/>
    <row r="48" spans="1:10" ht="15"/>
    <row r="49" ht="15"/>
    <row r="50" ht="15"/>
    <row r="51" ht="15"/>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row r="67" ht="14.45" customHeight="1"/>
    <row r="68" ht="14.45" customHeight="1"/>
    <row r="69" ht="14.45" customHeight="1"/>
    <row r="70" ht="14.45" customHeight="1"/>
    <row r="71" ht="14.45" customHeight="1"/>
    <row r="72" ht="14.45" customHeight="1"/>
    <row r="73" ht="14.45" customHeight="1"/>
    <row r="74" ht="14.45" customHeight="1"/>
    <row r="75" ht="14.45" customHeight="1"/>
    <row r="76" ht="14.45" customHeight="1"/>
    <row r="77" ht="14.45" customHeight="1"/>
    <row r="78" ht="14.45" customHeight="1"/>
    <row r="79" ht="14.45" customHeight="1"/>
    <row r="80" ht="14.45" customHeight="1"/>
    <row r="81" ht="14.45" customHeight="1"/>
    <row r="82" ht="14.45" customHeight="1"/>
    <row r="83" ht="14.45" customHeight="1"/>
    <row r="84" ht="14.45" customHeight="1"/>
    <row r="85" ht="14.45"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ht="14.45" customHeight="1"/>
    <row r="98" ht="14.45" customHeight="1"/>
    <row r="99" ht="14.45" customHeight="1"/>
    <row r="100" ht="14.45" customHeight="1"/>
    <row r="101" ht="14.45" customHeight="1"/>
    <row r="102" ht="14.45" customHeight="1"/>
    <row r="103" ht="14.45" customHeight="1"/>
    <row r="104" ht="14.45" customHeight="1"/>
    <row r="105" ht="14.45" customHeight="1"/>
    <row r="106" ht="14.45" customHeight="1"/>
    <row r="107" ht="14.45" customHeight="1"/>
    <row r="108" ht="14.45" customHeight="1"/>
    <row r="109" ht="14.45" customHeight="1"/>
    <row r="110" ht="14.45" customHeight="1"/>
    <row r="111" ht="14.45" customHeight="1"/>
    <row r="112" ht="14.45" customHeight="1"/>
    <row r="113" ht="14.45" customHeight="1"/>
    <row r="114" ht="14.45" customHeight="1"/>
    <row r="115" ht="14.45" customHeight="1"/>
    <row r="116" ht="14.45" customHeight="1"/>
    <row r="117" ht="14.45" customHeight="1"/>
    <row r="118" ht="14.45" customHeight="1"/>
    <row r="119" ht="14.45" customHeight="1"/>
    <row r="120" ht="14.45" customHeight="1"/>
    <row r="121" ht="14.45" customHeight="1"/>
    <row r="122" ht="14.45" customHeight="1"/>
    <row r="123" ht="14.45" customHeight="1"/>
    <row r="124" ht="14.45" customHeight="1"/>
    <row r="125" ht="14.45" customHeight="1"/>
    <row r="126" ht="14.45" customHeight="1"/>
    <row r="127" ht="14.45" customHeight="1"/>
    <row r="128" ht="14.45" customHeight="1"/>
    <row r="129" ht="14.45" customHeight="1"/>
    <row r="130" ht="14.45" customHeight="1"/>
    <row r="131" ht="14.45" customHeight="1"/>
    <row r="132" ht="14.45" customHeight="1"/>
    <row r="133" ht="14.45" customHeight="1"/>
    <row r="134" ht="14.45" customHeight="1"/>
    <row r="135" ht="14.45" customHeight="1"/>
    <row r="136" ht="14.45" customHeight="1"/>
    <row r="137" ht="14.45" customHeight="1"/>
    <row r="138" ht="14.45" customHeight="1"/>
    <row r="139" ht="14.45" customHeight="1"/>
    <row r="140" ht="14.45" customHeight="1"/>
    <row r="141" ht="14.45" customHeight="1"/>
    <row r="142" ht="14.45" customHeight="1"/>
    <row r="143" ht="14.45" customHeight="1"/>
    <row r="144"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sheetData>
  <sheetProtection sheet="1"/>
  <mergeCells count="15">
    <mergeCell ref="A11:J11"/>
    <mergeCell ref="B13:J13"/>
    <mergeCell ref="B8:J8"/>
    <mergeCell ref="A6:J6"/>
    <mergeCell ref="A1:J1"/>
    <mergeCell ref="A2:J2"/>
    <mergeCell ref="A4:C4"/>
    <mergeCell ref="D5:J5"/>
    <mergeCell ref="D4:J4"/>
    <mergeCell ref="B34:J34"/>
    <mergeCell ref="A16:J16"/>
    <mergeCell ref="B18:J18"/>
    <mergeCell ref="A27:J27"/>
    <mergeCell ref="B29:J29"/>
    <mergeCell ref="A32:J32"/>
  </mergeCells>
  <hyperlinks>
    <hyperlink ref="J9" location="'INPUT | Allgemeines'!A1" display="zurück" xr:uid="{7BF9F59C-446C-455E-A0C2-B87DB3160E4D}"/>
    <hyperlink ref="J14" location="'INPUT | Allgemeines'!A1" display="zurück" xr:uid="{255876F1-CA13-48A6-A846-FFB33A84260B}"/>
    <hyperlink ref="J19" location="'INPUT | TSz &gt; Kosten'!A1" display="zurück" xr:uid="{B8332A41-CB49-486D-91A9-51A5C2710E41}"/>
    <hyperlink ref="J30" location="'INPUT | TSz &gt; Erlöse &amp; Finanz'!A1" display="zurück" xr:uid="{B123B841-791A-440A-AFE1-F74F2D048C00}"/>
    <hyperlink ref="J35" location="'INPUT | TSz &gt; Erlöse &amp; Finanz'!A1" display="zurück" xr:uid="{2928E9FF-458F-43B0-AD14-724506F64D9E}"/>
  </hyperlinks>
  <pageMargins left="0.7" right="0.7" top="0.78740157499999996" bottom="0.78740157499999996" header="0.3" footer="0.3"/>
  <pageSetup paperSize="9" fitToHeight="0" orientation="portrait" r:id="rId1"/>
  <headerFooter>
    <oddFooter>&amp;LStand 05/2024&amp;C&amp;P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23D5F-2549-459F-90B7-5F355344AD47}">
  <dimension ref="B1:E27"/>
  <sheetViews>
    <sheetView showGridLines="0" workbookViewId="0">
      <selection activeCell="E36" sqref="E36"/>
    </sheetView>
  </sheetViews>
  <sheetFormatPr baseColWidth="10" defaultRowHeight="15"/>
  <cols>
    <col min="1" max="1" width="2.28515625" customWidth="1"/>
    <col min="2" max="2" width="48.28515625" customWidth="1"/>
    <col min="3" max="3" width="21.140625" customWidth="1"/>
    <col min="4" max="4" width="34.28515625" customWidth="1"/>
    <col min="5" max="5" width="146.5703125" customWidth="1"/>
  </cols>
  <sheetData>
    <row r="1" spans="2:5" ht="6" customHeight="1"/>
    <row r="2" spans="2:5" ht="23.25">
      <c r="B2" s="207" t="s">
        <v>509</v>
      </c>
    </row>
    <row r="3" spans="2:5">
      <c r="B3" s="217" t="s">
        <v>251</v>
      </c>
      <c r="D3" s="480" t="s">
        <v>532</v>
      </c>
    </row>
    <row r="4" spans="2:5">
      <c r="D4" s="480" t="s">
        <v>533</v>
      </c>
    </row>
    <row r="6" spans="2:5" ht="16.149999999999999" customHeight="1">
      <c r="B6" s="483" t="s">
        <v>515</v>
      </c>
      <c r="C6" s="483" t="s">
        <v>516</v>
      </c>
      <c r="D6" s="483" t="s">
        <v>517</v>
      </c>
    </row>
    <row r="7" spans="2:5" ht="16.149999999999999" customHeight="1">
      <c r="B7" s="482" t="s">
        <v>518</v>
      </c>
      <c r="C7" s="484">
        <v>5.0700000000000002E-2</v>
      </c>
      <c r="D7" s="484">
        <v>3.5099999999999999E-2</v>
      </c>
    </row>
    <row r="8" spans="2:5" ht="16.149999999999999" customHeight="1">
      <c r="B8" s="482" t="s">
        <v>519</v>
      </c>
      <c r="C8" s="484">
        <v>0.09</v>
      </c>
      <c r="D8" s="484">
        <v>7.7299999999999994E-2</v>
      </c>
    </row>
    <row r="9" spans="2:5" ht="16.149999999999999" customHeight="1">
      <c r="B9" s="482" t="s">
        <v>520</v>
      </c>
      <c r="C9" s="484">
        <v>5.0700000000000002E-2</v>
      </c>
      <c r="D9" s="484">
        <v>3.5099999999999999E-2</v>
      </c>
    </row>
    <row r="12" spans="2:5">
      <c r="B12" s="485" t="s">
        <v>528</v>
      </c>
      <c r="C12" s="485"/>
      <c r="D12" s="485"/>
      <c r="E12" s="485" t="s">
        <v>529</v>
      </c>
    </row>
    <row r="13" spans="2:5" ht="14.45" customHeight="1">
      <c r="B13" s="525" t="s">
        <v>522</v>
      </c>
      <c r="C13" s="525"/>
      <c r="D13" s="525"/>
      <c r="E13" s="480" t="s">
        <v>523</v>
      </c>
    </row>
    <row r="14" spans="2:5">
      <c r="B14" s="525"/>
      <c r="C14" s="525"/>
      <c r="D14" s="525"/>
      <c r="E14" s="479"/>
    </row>
    <row r="15" spans="2:5">
      <c r="B15" s="525"/>
      <c r="C15" s="525"/>
      <c r="D15" s="525"/>
      <c r="E15" s="479"/>
    </row>
    <row r="16" spans="2:5">
      <c r="B16" s="479"/>
      <c r="C16" s="479"/>
      <c r="D16" s="479"/>
      <c r="E16" s="479"/>
    </row>
    <row r="17" spans="2:5">
      <c r="B17" s="525" t="s">
        <v>525</v>
      </c>
      <c r="C17" s="525"/>
      <c r="D17" s="525"/>
      <c r="E17" s="481" t="s">
        <v>524</v>
      </c>
    </row>
    <row r="18" spans="2:5">
      <c r="B18" s="525"/>
      <c r="C18" s="525"/>
      <c r="D18" s="525"/>
      <c r="E18" s="479"/>
    </row>
    <row r="19" spans="2:5">
      <c r="B19" s="525"/>
      <c r="C19" s="525"/>
      <c r="D19" s="525"/>
      <c r="E19" s="479"/>
    </row>
    <row r="20" spans="2:5">
      <c r="B20" s="479"/>
      <c r="C20" s="479"/>
      <c r="D20" s="479"/>
      <c r="E20" s="479"/>
    </row>
    <row r="21" spans="2:5">
      <c r="B21" s="525" t="s">
        <v>526</v>
      </c>
      <c r="C21" s="525"/>
      <c r="D21" s="525"/>
      <c r="E21" s="481" t="s">
        <v>527</v>
      </c>
    </row>
    <row r="22" spans="2:5">
      <c r="B22" s="525"/>
      <c r="C22" s="525"/>
      <c r="D22" s="525"/>
      <c r="E22" s="479"/>
    </row>
    <row r="23" spans="2:5">
      <c r="B23" s="525"/>
      <c r="C23" s="525"/>
      <c r="D23" s="525"/>
    </row>
    <row r="25" spans="2:5">
      <c r="B25" s="492" t="s">
        <v>521</v>
      </c>
      <c r="C25" s="492"/>
      <c r="D25" s="492"/>
      <c r="E25" s="480" t="s">
        <v>530</v>
      </c>
    </row>
    <row r="26" spans="2:5">
      <c r="B26" s="492"/>
      <c r="C26" s="492"/>
      <c r="D26" s="492"/>
    </row>
    <row r="27" spans="2:5">
      <c r="B27" s="492"/>
      <c r="C27" s="492"/>
      <c r="D27" s="492"/>
    </row>
  </sheetData>
  <sheetProtection algorithmName="SHA-512" hashValue="LfklqPD9VQnf3AOnXvA+koRTjEiMYmx3ldsHXG2dyCCVi2ZXmzZxjHn7tZyu1jr89H5hpWuaJPRrGfU7+7Cq/Q==" saltValue="0bBb40uDJo344lJMKrAQhQ==" spinCount="100000" sheet="1" objects="1" scenarios="1"/>
  <mergeCells count="4">
    <mergeCell ref="B13:D15"/>
    <mergeCell ref="B17:D19"/>
    <mergeCell ref="B21:D23"/>
    <mergeCell ref="B25:D27"/>
  </mergeCells>
  <hyperlinks>
    <hyperlink ref="E13" r:id="rId1" xr:uid="{A9E12700-CB22-464B-B47C-851A087129C9}"/>
    <hyperlink ref="E17" r:id="rId2" xr:uid="{14AEDB0D-B5E9-48DA-9938-0E59A357233C}"/>
    <hyperlink ref="E21" r:id="rId3" xr:uid="{2F1D2FA9-A59F-4712-BBAB-53649092B62A}"/>
    <hyperlink ref="D3" location="'INPUT | TSz &gt; Erlöse &amp; Finanz'!A1" display="zurück" xr:uid="{F5A7CC9E-3332-41E5-B10E-FBAA67B7D2E1}"/>
    <hyperlink ref="E25" r:id="rId4" xr:uid="{C046E22E-537D-410B-87D7-9DB85589CF31}"/>
    <hyperlink ref="D4" location="'INPUT | KSz &gt; Erlöse &amp; Finanz'!A1" display="zurück zum kontrafaktischen Szenario" xr:uid="{4E15DC13-E8BE-4834-8EF5-E960188B53AC}"/>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F6AA-5CB3-4A10-A68F-724FBB7A49BC}">
  <sheetPr>
    <tabColor rgb="FFFF00FF"/>
    <pageSetUpPr fitToPage="1"/>
  </sheetPr>
  <dimension ref="A1:AR78"/>
  <sheetViews>
    <sheetView showGridLines="0" zoomScaleNormal="100" workbookViewId="0">
      <selection activeCell="P42" sqref="P42"/>
    </sheetView>
  </sheetViews>
  <sheetFormatPr baseColWidth="10" defaultRowHeight="15"/>
  <cols>
    <col min="1" max="1" width="7.140625" customWidth="1"/>
    <col min="2" max="2" width="5.7109375" customWidth="1"/>
    <col min="3" max="3" width="2.7109375" customWidth="1"/>
    <col min="4" max="4" width="12.5703125" customWidth="1"/>
    <col min="5" max="5" width="2.7109375" customWidth="1"/>
    <col min="6" max="7" width="11.28515625" style="359" customWidth="1"/>
    <col min="8" max="8" width="1.28515625" style="359" customWidth="1"/>
    <col min="9" max="10" width="11.28515625" style="359" customWidth="1"/>
    <col min="11" max="11" width="1.28515625" style="359" customWidth="1"/>
    <col min="12" max="13" width="11.28515625" style="359" customWidth="1"/>
    <col min="14" max="14" width="1.28515625" style="359" customWidth="1"/>
    <col min="15" max="16" width="11.28515625" style="359" customWidth="1"/>
    <col min="17" max="17" width="1.28515625" style="359" customWidth="1"/>
    <col min="18" max="19" width="11.28515625" style="359" customWidth="1"/>
    <col min="20" max="20" width="1.28515625" style="359" customWidth="1"/>
    <col min="21" max="22" width="11.28515625" style="359" customWidth="1"/>
    <col min="23" max="23" width="1.28515625" style="359" customWidth="1"/>
    <col min="24" max="25" width="11.28515625" style="359" customWidth="1"/>
    <col min="26" max="26" width="1.28515625" style="359" customWidth="1"/>
    <col min="27" max="28" width="11.28515625" style="359" customWidth="1"/>
    <col min="29" max="29" width="1.42578125" customWidth="1"/>
    <col min="30" max="30" width="1.28515625" customWidth="1"/>
    <col min="31" max="31" width="5.28515625" customWidth="1"/>
    <col min="32" max="32" width="59.85546875" customWidth="1"/>
    <col min="36" max="44" width="11.5703125" style="131" hidden="1" customWidth="1"/>
  </cols>
  <sheetData>
    <row r="1" spans="1:44" ht="23.25">
      <c r="A1" s="465" t="s">
        <v>478</v>
      </c>
    </row>
    <row r="2" spans="1:44" s="402" customFormat="1" ht="4.9000000000000004" customHeight="1">
      <c r="C2" s="403"/>
      <c r="E2" s="403"/>
      <c r="F2" s="404"/>
      <c r="G2" s="404"/>
      <c r="H2" s="404"/>
      <c r="I2" s="404"/>
      <c r="J2" s="404"/>
      <c r="K2" s="404"/>
      <c r="L2" s="404"/>
      <c r="M2" s="404"/>
      <c r="N2" s="404"/>
      <c r="O2" s="404"/>
      <c r="P2" s="404"/>
      <c r="Q2" s="404"/>
      <c r="R2" s="404"/>
      <c r="S2" s="404"/>
      <c r="T2" s="404"/>
      <c r="U2" s="404"/>
      <c r="V2" s="404"/>
      <c r="W2" s="404"/>
      <c r="X2" s="404"/>
      <c r="Y2" s="404"/>
      <c r="Z2" s="404"/>
      <c r="AA2" s="404"/>
      <c r="AB2" s="404"/>
      <c r="AC2" s="403"/>
      <c r="AD2" s="403"/>
    </row>
    <row r="3" spans="1:44" s="402" customFormat="1" ht="25.15" customHeight="1">
      <c r="A3" s="405" t="str">
        <f>CONCATENATE("Bewertung der Förderfähigkeit der angegebenen Kosten | ",Kurztitel," | ",'INPUT | Allgemeines'!G7)</f>
        <v>Bewertung der Förderfähigkeit der angegebenen Kosten | Gasverteilnetz Süd | Stadtwerke Musterhausen</v>
      </c>
      <c r="C3" s="403"/>
      <c r="E3" s="403"/>
      <c r="G3" s="406"/>
      <c r="H3" s="406"/>
      <c r="I3" s="404"/>
      <c r="J3" s="404"/>
      <c r="K3" s="406"/>
      <c r="L3" s="404"/>
      <c r="M3" s="404"/>
      <c r="N3" s="406"/>
      <c r="O3" s="404"/>
      <c r="P3" s="404"/>
      <c r="Q3" s="406"/>
      <c r="R3" s="404"/>
      <c r="S3" s="404"/>
      <c r="T3" s="406"/>
      <c r="U3" s="404"/>
      <c r="V3" s="404"/>
      <c r="W3" s="406"/>
      <c r="X3" s="404"/>
      <c r="Y3" s="404"/>
      <c r="Z3" s="406"/>
      <c r="AA3" s="404"/>
      <c r="AB3" s="348" t="str">
        <f>Nutzungshinweise!B4</f>
        <v>Version 240703 EI</v>
      </c>
      <c r="AC3" s="403"/>
      <c r="AD3" s="403"/>
      <c r="AJ3" s="407" t="s">
        <v>116</v>
      </c>
      <c r="AK3" s="407" t="s">
        <v>116</v>
      </c>
      <c r="AL3" s="407" t="s">
        <v>116</v>
      </c>
      <c r="AM3" s="407" t="s">
        <v>116</v>
      </c>
      <c r="AN3" s="407" t="s">
        <v>116</v>
      </c>
      <c r="AO3" s="407" t="s">
        <v>116</v>
      </c>
      <c r="AP3" s="408"/>
    </row>
    <row r="4" spans="1:44" s="409" customFormat="1" ht="6" customHeight="1">
      <c r="A4" s="412"/>
      <c r="C4" s="410"/>
      <c r="E4" s="410"/>
      <c r="G4" s="411"/>
      <c r="H4" s="411"/>
      <c r="I4" s="404"/>
      <c r="J4" s="404"/>
      <c r="K4" s="411"/>
      <c r="L4" s="404"/>
      <c r="M4" s="404"/>
      <c r="N4" s="411"/>
      <c r="O4" s="404"/>
      <c r="P4" s="404"/>
      <c r="Q4" s="411"/>
      <c r="R4" s="404"/>
      <c r="S4" s="404"/>
      <c r="T4" s="411"/>
      <c r="U4" s="404"/>
      <c r="V4" s="404"/>
      <c r="W4" s="411"/>
      <c r="X4" s="404"/>
      <c r="Y4" s="404"/>
      <c r="Z4" s="411"/>
      <c r="AA4" s="404"/>
      <c r="AC4" s="410"/>
      <c r="AD4" s="410"/>
    </row>
    <row r="5" spans="1:44" s="395" customFormat="1" ht="6" customHeight="1">
      <c r="I5" s="396"/>
      <c r="J5" s="396"/>
      <c r="L5" s="396"/>
      <c r="M5" s="396"/>
      <c r="O5" s="396"/>
      <c r="P5" s="396"/>
      <c r="R5" s="396"/>
      <c r="S5" s="396"/>
      <c r="U5" s="396"/>
      <c r="V5" s="396"/>
      <c r="X5" s="396"/>
      <c r="Y5" s="396"/>
      <c r="AA5" s="396"/>
      <c r="AB5" s="396"/>
    </row>
    <row r="6" spans="1:44" s="380" customFormat="1" ht="12.4" customHeight="1">
      <c r="I6" s="381"/>
      <c r="J6" s="381"/>
      <c r="L6" s="381"/>
      <c r="M6" s="381"/>
      <c r="O6" s="381"/>
      <c r="P6" s="381"/>
      <c r="R6" s="381"/>
      <c r="S6" s="381"/>
      <c r="U6" s="381"/>
      <c r="V6" s="381"/>
      <c r="X6" s="381"/>
      <c r="Y6" s="381"/>
      <c r="AA6" s="381"/>
      <c r="AB6" s="381"/>
      <c r="AJ6" s="146"/>
      <c r="AK6" s="146"/>
      <c r="AL6" s="146"/>
      <c r="AM6" s="146"/>
      <c r="AN6" s="146"/>
      <c r="AO6" s="146"/>
      <c r="AP6" s="146"/>
      <c r="AQ6" s="146"/>
      <c r="AR6" s="146"/>
    </row>
    <row r="7" spans="1:44" s="382" customFormat="1">
      <c r="F7" s="382" t="s">
        <v>375</v>
      </c>
      <c r="H7" s="384" t="s">
        <v>373</v>
      </c>
      <c r="I7" s="385"/>
      <c r="J7" s="435"/>
      <c r="K7" s="436"/>
      <c r="L7" s="437" t="s">
        <v>378</v>
      </c>
      <c r="M7" s="437"/>
      <c r="N7" s="438"/>
      <c r="O7" s="439"/>
      <c r="P7" s="439"/>
      <c r="Q7" s="438"/>
      <c r="R7" s="436"/>
      <c r="S7" s="440" t="s">
        <v>374</v>
      </c>
      <c r="T7" s="441"/>
      <c r="U7" s="436"/>
      <c r="V7" s="442" t="s">
        <v>376</v>
      </c>
      <c r="W7" s="388"/>
      <c r="X7" s="387"/>
      <c r="Y7" s="383"/>
      <c r="AA7" s="383"/>
      <c r="AB7" s="383"/>
      <c r="AF7" s="466" t="s">
        <v>479</v>
      </c>
      <c r="AJ7" s="391"/>
      <c r="AK7" s="391"/>
      <c r="AL7" s="391"/>
      <c r="AM7" s="391"/>
      <c r="AN7" s="391"/>
      <c r="AO7" s="391"/>
      <c r="AP7" s="391"/>
      <c r="AQ7" s="391"/>
      <c r="AR7" s="391"/>
    </row>
    <row r="8" spans="1:44" ht="12" customHeight="1">
      <c r="B8" s="161"/>
      <c r="C8" s="161"/>
      <c r="D8" s="161"/>
      <c r="E8" s="161"/>
      <c r="F8" s="358"/>
      <c r="G8" s="358"/>
      <c r="H8" s="358"/>
      <c r="I8" s="358"/>
      <c r="J8" s="358"/>
      <c r="K8" s="358"/>
      <c r="L8" s="358"/>
      <c r="M8" s="358"/>
      <c r="N8" s="358"/>
      <c r="O8" s="358"/>
      <c r="P8" s="358"/>
      <c r="Q8" s="358"/>
      <c r="R8" s="358"/>
      <c r="S8" s="358"/>
      <c r="T8" s="358"/>
      <c r="U8" s="358"/>
      <c r="V8" s="358"/>
      <c r="W8" s="358"/>
      <c r="X8" s="358"/>
      <c r="Y8" s="358"/>
      <c r="Z8" s="358"/>
      <c r="AA8" s="358"/>
      <c r="AB8" s="358"/>
      <c r="AC8" s="161"/>
      <c r="AD8" s="161"/>
      <c r="AF8" s="382"/>
    </row>
    <row r="9" spans="1:44" ht="18.75">
      <c r="F9" s="365" t="s">
        <v>262</v>
      </c>
      <c r="G9" s="366"/>
      <c r="H9" s="366"/>
      <c r="I9" s="366"/>
      <c r="J9" s="366"/>
      <c r="K9" s="366"/>
      <c r="L9" s="366"/>
      <c r="M9" s="366"/>
      <c r="N9" s="366"/>
      <c r="O9" s="366"/>
      <c r="P9" s="366"/>
      <c r="Q9" s="366"/>
      <c r="R9" s="366"/>
      <c r="S9" s="366"/>
      <c r="T9" s="366"/>
      <c r="U9" s="366"/>
      <c r="V9" s="366"/>
      <c r="W9" s="366"/>
      <c r="X9" s="366"/>
      <c r="Y9" s="366"/>
      <c r="Z9" s="366"/>
      <c r="AA9" s="366"/>
      <c r="AB9" s="366"/>
      <c r="AF9" s="526" t="s">
        <v>480</v>
      </c>
    </row>
    <row r="10" spans="1:44" s="372" customFormat="1" ht="4.9000000000000004" customHeight="1">
      <c r="F10" s="393"/>
      <c r="G10" s="394"/>
      <c r="H10" s="427"/>
      <c r="I10" s="394"/>
      <c r="J10" s="394"/>
      <c r="K10" s="427"/>
      <c r="L10" s="394"/>
      <c r="M10" s="394"/>
      <c r="N10" s="427"/>
      <c r="O10" s="394"/>
      <c r="P10" s="394"/>
      <c r="Q10" s="427"/>
      <c r="R10" s="394"/>
      <c r="S10" s="394"/>
      <c r="T10" s="427"/>
      <c r="U10" s="394"/>
      <c r="V10" s="394"/>
      <c r="W10" s="427"/>
      <c r="X10" s="394"/>
      <c r="Y10" s="394"/>
      <c r="Z10" s="427"/>
      <c r="AA10" s="394"/>
      <c r="AB10" s="394"/>
      <c r="AF10" s="526"/>
    </row>
    <row r="11" spans="1:44" s="167" customFormat="1" ht="31.9" customHeight="1">
      <c r="F11" s="530" t="s">
        <v>368</v>
      </c>
      <c r="G11" s="530"/>
      <c r="H11" s="428"/>
      <c r="I11" s="530" t="s">
        <v>369</v>
      </c>
      <c r="J11" s="530"/>
      <c r="K11" s="428"/>
      <c r="L11" s="530" t="s">
        <v>370</v>
      </c>
      <c r="M11" s="530"/>
      <c r="N11" s="428"/>
      <c r="O11" s="530" t="s">
        <v>371</v>
      </c>
      <c r="P11" s="530"/>
      <c r="Q11" s="428"/>
      <c r="R11" s="530" t="s">
        <v>350</v>
      </c>
      <c r="S11" s="530"/>
      <c r="T11" s="428"/>
      <c r="U11" s="530" t="s">
        <v>372</v>
      </c>
      <c r="V11" s="530"/>
      <c r="W11" s="428"/>
      <c r="X11" s="531" t="s">
        <v>351</v>
      </c>
      <c r="Y11" s="531"/>
      <c r="Z11" s="428"/>
      <c r="AA11" s="531" t="s">
        <v>275</v>
      </c>
      <c r="AB11" s="531"/>
      <c r="AF11" s="526"/>
      <c r="AJ11" s="337"/>
      <c r="AK11" s="337"/>
      <c r="AL11" s="337"/>
      <c r="AM11" s="337"/>
      <c r="AN11" s="337"/>
      <c r="AO11" s="337"/>
      <c r="AP11" s="337"/>
      <c r="AQ11" s="337"/>
      <c r="AR11" s="337"/>
    </row>
    <row r="12" spans="1:44" s="167" customFormat="1" ht="4.9000000000000004" customHeight="1">
      <c r="F12" s="367"/>
      <c r="G12" s="367"/>
      <c r="H12" s="428"/>
      <c r="I12" s="367"/>
      <c r="J12" s="367"/>
      <c r="K12" s="428"/>
      <c r="L12" s="367"/>
      <c r="M12" s="367"/>
      <c r="N12" s="428"/>
      <c r="O12" s="367"/>
      <c r="P12" s="367"/>
      <c r="Q12" s="428"/>
      <c r="R12" s="367"/>
      <c r="S12" s="367"/>
      <c r="T12" s="428"/>
      <c r="U12" s="367"/>
      <c r="V12" s="367"/>
      <c r="W12" s="428"/>
      <c r="X12" s="369"/>
      <c r="Y12" s="369"/>
      <c r="Z12" s="428"/>
      <c r="AF12" s="526"/>
      <c r="AJ12" s="337"/>
      <c r="AK12" s="337"/>
      <c r="AL12" s="337"/>
      <c r="AM12" s="337"/>
      <c r="AN12" s="337"/>
      <c r="AO12" s="337"/>
      <c r="AP12" s="337"/>
      <c r="AQ12" s="337"/>
      <c r="AR12" s="337"/>
    </row>
    <row r="13" spans="1:44" s="343" customFormat="1">
      <c r="B13" s="171"/>
      <c r="C13" s="171"/>
      <c r="D13" s="112" t="s">
        <v>412</v>
      </c>
      <c r="E13" s="171"/>
      <c r="F13" s="364"/>
      <c r="G13" s="373">
        <v>1</v>
      </c>
      <c r="H13" s="429"/>
      <c r="I13" s="364"/>
      <c r="J13" s="373">
        <v>1</v>
      </c>
      <c r="K13" s="429"/>
      <c r="L13" s="364"/>
      <c r="M13" s="373">
        <v>1</v>
      </c>
      <c r="N13" s="429"/>
      <c r="O13" s="364"/>
      <c r="P13" s="373">
        <v>1</v>
      </c>
      <c r="Q13" s="429"/>
      <c r="R13" s="364"/>
      <c r="S13" s="373">
        <v>1</v>
      </c>
      <c r="T13" s="429"/>
      <c r="U13" s="364"/>
      <c r="V13" s="373">
        <v>1</v>
      </c>
      <c r="W13" s="429"/>
      <c r="X13" s="364"/>
      <c r="Y13" s="373">
        <v>1</v>
      </c>
      <c r="Z13" s="429"/>
      <c r="AA13" s="390" t="s">
        <v>377</v>
      </c>
      <c r="AB13" s="389" t="s">
        <v>414</v>
      </c>
      <c r="AC13" s="171"/>
      <c r="AD13" s="171"/>
      <c r="AF13" s="526"/>
      <c r="AJ13" s="374"/>
      <c r="AK13" s="374"/>
      <c r="AL13" s="374"/>
      <c r="AM13" s="374"/>
      <c r="AN13" s="374"/>
      <c r="AO13" s="374"/>
      <c r="AP13" s="374"/>
      <c r="AQ13" s="374"/>
      <c r="AR13" s="374"/>
    </row>
    <row r="14" spans="1:44" ht="4.9000000000000004" customHeight="1">
      <c r="B14" s="26"/>
      <c r="C14" s="26"/>
      <c r="D14" s="26"/>
      <c r="E14" s="26"/>
      <c r="F14" s="361"/>
      <c r="G14" s="361"/>
      <c r="H14" s="430"/>
      <c r="I14" s="361"/>
      <c r="J14" s="361"/>
      <c r="K14" s="430"/>
      <c r="L14" s="361"/>
      <c r="M14" s="361"/>
      <c r="N14" s="430"/>
      <c r="O14" s="361"/>
      <c r="P14" s="361"/>
      <c r="Q14" s="430"/>
      <c r="R14" s="361"/>
      <c r="S14" s="361"/>
      <c r="T14" s="430"/>
      <c r="U14" s="361"/>
      <c r="V14" s="361"/>
      <c r="W14" s="430"/>
      <c r="X14" s="361"/>
      <c r="Y14" s="361"/>
      <c r="Z14" s="430"/>
      <c r="AA14" s="361"/>
      <c r="AB14" s="361"/>
      <c r="AC14" s="128"/>
      <c r="AD14" s="128"/>
      <c r="AF14" s="526"/>
    </row>
    <row r="15" spans="1:44" s="168" customFormat="1">
      <c r="B15" s="370"/>
      <c r="D15" s="527" t="s">
        <v>473</v>
      </c>
      <c r="F15" s="360" t="s">
        <v>249</v>
      </c>
      <c r="G15" s="360" t="s">
        <v>249</v>
      </c>
      <c r="H15" s="431"/>
      <c r="I15" s="360" t="s">
        <v>249</v>
      </c>
      <c r="J15" s="360" t="s">
        <v>249</v>
      </c>
      <c r="K15" s="431"/>
      <c r="L15" s="360" t="s">
        <v>249</v>
      </c>
      <c r="M15" s="360" t="s">
        <v>249</v>
      </c>
      <c r="N15" s="431"/>
      <c r="O15" s="360" t="s">
        <v>249</v>
      </c>
      <c r="P15" s="360" t="s">
        <v>249</v>
      </c>
      <c r="Q15" s="431"/>
      <c r="R15" s="360" t="s">
        <v>249</v>
      </c>
      <c r="S15" s="360" t="s">
        <v>249</v>
      </c>
      <c r="T15" s="431"/>
      <c r="U15" s="360" t="s">
        <v>249</v>
      </c>
      <c r="V15" s="360" t="s">
        <v>249</v>
      </c>
      <c r="W15" s="431"/>
      <c r="X15" s="360" t="s">
        <v>249</v>
      </c>
      <c r="Y15" s="360" t="s">
        <v>249</v>
      </c>
      <c r="Z15" s="431"/>
      <c r="AA15" s="360" t="s">
        <v>249</v>
      </c>
      <c r="AB15" s="360" t="s">
        <v>249</v>
      </c>
      <c r="AC15" s="184"/>
      <c r="AD15" s="184"/>
      <c r="AF15" s="526"/>
      <c r="AJ15" s="338"/>
      <c r="AK15" s="338"/>
      <c r="AL15" s="338"/>
      <c r="AM15" s="338"/>
      <c r="AN15" s="338"/>
      <c r="AO15" s="338"/>
      <c r="AP15" s="338"/>
      <c r="AQ15" s="338"/>
      <c r="AR15" s="338"/>
    </row>
    <row r="16" spans="1:44" s="168" customFormat="1" ht="4.9000000000000004" customHeight="1">
      <c r="B16" s="370"/>
      <c r="D16" s="528"/>
      <c r="F16" s="360"/>
      <c r="G16" s="360"/>
      <c r="H16" s="431"/>
      <c r="I16" s="360"/>
      <c r="J16" s="360"/>
      <c r="K16" s="431"/>
      <c r="L16" s="360"/>
      <c r="M16" s="360"/>
      <c r="N16" s="431"/>
      <c r="O16" s="360"/>
      <c r="P16" s="360"/>
      <c r="Q16" s="431"/>
      <c r="R16" s="360"/>
      <c r="S16" s="360"/>
      <c r="T16" s="431"/>
      <c r="U16" s="360"/>
      <c r="V16" s="360"/>
      <c r="W16" s="431"/>
      <c r="X16" s="360"/>
      <c r="Y16" s="360"/>
      <c r="Z16" s="431"/>
      <c r="AA16" s="360"/>
      <c r="AB16" s="360"/>
      <c r="AC16"/>
      <c r="AD16"/>
      <c r="AF16" s="526"/>
      <c r="AJ16" s="338"/>
      <c r="AK16" s="338"/>
      <c r="AL16" s="338"/>
      <c r="AM16" s="338"/>
      <c r="AN16" s="338"/>
      <c r="AO16" s="338"/>
      <c r="AP16" s="338"/>
      <c r="AQ16" s="338"/>
      <c r="AR16" s="338"/>
    </row>
    <row r="17" spans="1:32">
      <c r="B17" s="371"/>
      <c r="D17" s="528"/>
      <c r="F17" s="362">
        <f ca="1">SUM(OFFSET(F19,0,0,$AJ$78,1))</f>
        <v>0</v>
      </c>
      <c r="G17" s="362">
        <f ca="1">SUM(OFFSET(G19,0,0,$AJ$78,1))</f>
        <v>0</v>
      </c>
      <c r="H17" s="432"/>
      <c r="I17" s="362">
        <f ca="1">SUM(OFFSET(I19,0,0,$AJ$78,1))</f>
        <v>0</v>
      </c>
      <c r="J17" s="362">
        <f ca="1">SUM(OFFSET(J19,0,0,$AJ$78,1))</f>
        <v>0</v>
      </c>
      <c r="K17" s="432"/>
      <c r="L17" s="362">
        <f ca="1">SUM(OFFSET(L19,0,0,$AJ$78,1))</f>
        <v>0</v>
      </c>
      <c r="M17" s="362">
        <f ca="1">SUM(OFFSET(M19,0,0,$AJ$78,1))</f>
        <v>0</v>
      </c>
      <c r="N17" s="432"/>
      <c r="O17" s="362">
        <f ca="1">SUM(OFFSET(O19,0,0,$AJ$78,1))</f>
        <v>0</v>
      </c>
      <c r="P17" s="362">
        <f ca="1">SUM(OFFSET(P19,0,0,$AJ$78,1))</f>
        <v>0</v>
      </c>
      <c r="Q17" s="432"/>
      <c r="R17" s="362">
        <f ca="1">SUM(OFFSET(R19,0,0,$AJ$78,1))</f>
        <v>0</v>
      </c>
      <c r="S17" s="362">
        <f ca="1">SUM(OFFSET(S19,0,0,$AJ$78,1))</f>
        <v>0</v>
      </c>
      <c r="T17" s="432"/>
      <c r="U17" s="362">
        <f ca="1">SUM(OFFSET(U19,0,0,$AJ$78,1))</f>
        <v>0</v>
      </c>
      <c r="V17" s="362">
        <f ca="1">SUM(OFFSET(V19,0,0,$AJ$78,1))</f>
        <v>0</v>
      </c>
      <c r="W17" s="432"/>
      <c r="X17" s="362">
        <f ca="1">SUM(OFFSET(X19,0,0,$AJ$78,1))</f>
        <v>0</v>
      </c>
      <c r="Y17" s="362">
        <f ca="1">SUM(OFFSET(Y19,0,0,$AJ$78,1))</f>
        <v>0</v>
      </c>
      <c r="Z17" s="432"/>
      <c r="AA17" s="362">
        <f ca="1">SUM(OFFSET(AA19,0,0,$AJ$78,1))</f>
        <v>0</v>
      </c>
      <c r="AB17" s="362">
        <f ca="1">SUM(OFFSET(AB19,0,0,$AJ$78,1))</f>
        <v>0</v>
      </c>
      <c r="AC17" s="320"/>
      <c r="AD17" s="362">
        <f ca="1">SUM(OFFSET(AD19,0,0,$AJ$78,1))</f>
        <v>0</v>
      </c>
      <c r="AF17" s="526"/>
    </row>
    <row r="18" spans="1:32" ht="6" customHeight="1">
      <c r="B18" s="372"/>
      <c r="D18" s="372"/>
      <c r="F18" s="363"/>
      <c r="H18" s="433"/>
      <c r="K18" s="433"/>
      <c r="N18" s="433"/>
      <c r="Q18" s="433"/>
      <c r="T18" s="433"/>
      <c r="W18" s="433"/>
      <c r="Z18" s="433"/>
      <c r="AA18" s="363"/>
      <c r="AB18" s="363"/>
      <c r="AC18" s="320"/>
      <c r="AD18" s="186"/>
      <c r="AF18" s="526"/>
    </row>
    <row r="19" spans="1:32">
      <c r="A19" s="112" t="str">
        <f>'INPUT | TSz &gt; Kosten'!B14</f>
        <v>Jahr 1</v>
      </c>
      <c r="B19" s="379">
        <f ca="1">'INPUT | TSz &gt; Kosten'!C14</f>
        <v>2024</v>
      </c>
      <c r="C19" s="26"/>
      <c r="D19" s="464" t="s">
        <v>196</v>
      </c>
      <c r="E19" s="26"/>
      <c r="F19" s="376">
        <f>'INPUT | TSz &gt; Kosten'!E14</f>
        <v>0</v>
      </c>
      <c r="G19" s="377">
        <f>F19*G$13*VLOOKUP($D19,$AJ$67:$AK$68,2)</f>
        <v>0</v>
      </c>
      <c r="H19" s="434"/>
      <c r="I19" s="376">
        <f>'INPUT | TSz &gt; Kosten'!F14</f>
        <v>0</v>
      </c>
      <c r="J19" s="377">
        <f>I19*J$13*VLOOKUP($D19,$AJ$67:$AK$68,2)</f>
        <v>0</v>
      </c>
      <c r="K19" s="434"/>
      <c r="L19" s="376">
        <f>'INPUT | TSz &gt; Kosten'!G14</f>
        <v>0</v>
      </c>
      <c r="M19" s="377">
        <f>L19*M$13*VLOOKUP($D19,$AJ$67:$AK$68,2)</f>
        <v>0</v>
      </c>
      <c r="N19" s="434"/>
      <c r="O19" s="376">
        <f>'INPUT | TSz &gt; Kosten'!H14</f>
        <v>0</v>
      </c>
      <c r="P19" s="377">
        <f>O19*P$13*VLOOKUP($D19,$AJ$67:$AK$68,2)</f>
        <v>0</v>
      </c>
      <c r="Q19" s="434"/>
      <c r="R19" s="376">
        <f>'INPUT | TSz &gt; Kosten'!I14</f>
        <v>0</v>
      </c>
      <c r="S19" s="377">
        <f>R19*S$13*VLOOKUP($D19,$AJ$67:$AK$68,2)</f>
        <v>0</v>
      </c>
      <c r="T19" s="434"/>
      <c r="U19" s="376">
        <f>'INPUT | TSz &gt; Kosten'!J14</f>
        <v>0</v>
      </c>
      <c r="V19" s="377">
        <f>U19*V$13*VLOOKUP($D19,$AJ$67:$AK$68,2)</f>
        <v>0</v>
      </c>
      <c r="W19" s="434"/>
      <c r="X19" s="376">
        <f>'INPUT | TSz &gt; Kosten'!K14</f>
        <v>0</v>
      </c>
      <c r="Y19" s="377">
        <f>X19*Y$13*VLOOKUP($D19,$AJ$67:$AK$68,2)</f>
        <v>0</v>
      </c>
      <c r="Z19" s="434"/>
      <c r="AA19" s="376">
        <f>F19+I19+L19+O19+R19+U19+X19</f>
        <v>0</v>
      </c>
      <c r="AB19" s="386">
        <f>G19+J19+M19+P19+S19+V19+Y19</f>
        <v>0</v>
      </c>
      <c r="AC19" s="378"/>
      <c r="AD19" s="26"/>
      <c r="AF19" s="526"/>
    </row>
    <row r="20" spans="1:32">
      <c r="A20" s="112" t="str">
        <f>'INPUT | TSz &gt; Kosten'!B15</f>
        <v>Jahr 2</v>
      </c>
      <c r="B20" s="379">
        <f ca="1">'INPUT | TSz &gt; Kosten'!C15</f>
        <v>2025</v>
      </c>
      <c r="C20" s="26"/>
      <c r="D20" s="464" t="s">
        <v>196</v>
      </c>
      <c r="E20" s="26"/>
      <c r="F20" s="376">
        <f>'INPUT | TSz &gt; Kosten'!E15</f>
        <v>0</v>
      </c>
      <c r="G20" s="377">
        <f t="shared" ref="G20:G52" si="0">F20*G$13*VLOOKUP(D20,$AJ$67:$AK$68,2)</f>
        <v>0</v>
      </c>
      <c r="H20" s="434"/>
      <c r="I20" s="376">
        <f>'INPUT | TSz &gt; Kosten'!F15</f>
        <v>0</v>
      </c>
      <c r="J20" s="377">
        <f t="shared" ref="J20:J52" si="1">I20*J$13*VLOOKUP($D20,$AJ$67:$AK$68,2)</f>
        <v>0</v>
      </c>
      <c r="K20" s="434"/>
      <c r="L20" s="376">
        <f>'INPUT | TSz &gt; Kosten'!G15</f>
        <v>0</v>
      </c>
      <c r="M20" s="377">
        <f t="shared" ref="M20:M52" si="2">L20*M$13*VLOOKUP($D20,$AJ$67:$AK$68,2)</f>
        <v>0</v>
      </c>
      <c r="N20" s="434"/>
      <c r="O20" s="376">
        <f>'INPUT | TSz &gt; Kosten'!H15</f>
        <v>0</v>
      </c>
      <c r="P20" s="377">
        <f t="shared" ref="P20:P52" si="3">O20*P$13*VLOOKUP($D20,$AJ$67:$AK$68,2)</f>
        <v>0</v>
      </c>
      <c r="Q20" s="434"/>
      <c r="R20" s="376">
        <f>'INPUT | TSz &gt; Kosten'!I15</f>
        <v>0</v>
      </c>
      <c r="S20" s="377">
        <f t="shared" ref="S20:S52" si="4">R20*S$13*VLOOKUP($D20,$AJ$67:$AK$68,2)</f>
        <v>0</v>
      </c>
      <c r="T20" s="434"/>
      <c r="U20" s="376">
        <f>'INPUT | TSz &gt; Kosten'!J15</f>
        <v>0</v>
      </c>
      <c r="V20" s="377">
        <f t="shared" ref="V20:V52" si="5">U20*V$13*VLOOKUP($D20,$AJ$67:$AK$68,2)</f>
        <v>0</v>
      </c>
      <c r="W20" s="434"/>
      <c r="X20" s="376">
        <f>'INPUT | TSz &gt; Kosten'!K15</f>
        <v>0</v>
      </c>
      <c r="Y20" s="377">
        <f t="shared" ref="Y20:Y52" si="6">X20*Y$13*VLOOKUP($D20,$AJ$67:$AK$68,2)</f>
        <v>0</v>
      </c>
      <c r="Z20" s="434"/>
      <c r="AA20" s="376">
        <f>F20+I20+L20+O20+R20+U20+X20</f>
        <v>0</v>
      </c>
      <c r="AB20" s="386">
        <f>G20+J20+M20+P20+S20+V20+Y20</f>
        <v>0</v>
      </c>
      <c r="AC20" s="378"/>
      <c r="AD20" s="26"/>
      <c r="AF20" s="526"/>
    </row>
    <row r="21" spans="1:32">
      <c r="A21" s="112" t="str">
        <f>'INPUT | TSz &gt; Kosten'!B16</f>
        <v>Jahr 3</v>
      </c>
      <c r="B21" s="379">
        <f ca="1">'INPUT | TSz &gt; Kosten'!C16</f>
        <v>2026</v>
      </c>
      <c r="C21" s="26"/>
      <c r="D21" s="464" t="s">
        <v>196</v>
      </c>
      <c r="E21" s="26"/>
      <c r="F21" s="376">
        <f>'INPUT | TSz &gt; Kosten'!E16</f>
        <v>0</v>
      </c>
      <c r="G21" s="377">
        <f t="shared" si="0"/>
        <v>0</v>
      </c>
      <c r="H21" s="434"/>
      <c r="I21" s="376">
        <f>'INPUT | TSz &gt; Kosten'!F16</f>
        <v>0</v>
      </c>
      <c r="J21" s="377">
        <f t="shared" si="1"/>
        <v>0</v>
      </c>
      <c r="K21" s="434"/>
      <c r="L21" s="376">
        <f>'INPUT | TSz &gt; Kosten'!G16</f>
        <v>0</v>
      </c>
      <c r="M21" s="377">
        <f t="shared" si="2"/>
        <v>0</v>
      </c>
      <c r="N21" s="434"/>
      <c r="O21" s="376">
        <f>'INPUT | TSz &gt; Kosten'!H16</f>
        <v>0</v>
      </c>
      <c r="P21" s="377">
        <f t="shared" si="3"/>
        <v>0</v>
      </c>
      <c r="Q21" s="434"/>
      <c r="R21" s="376">
        <f>'INPUT | TSz &gt; Kosten'!I16</f>
        <v>0</v>
      </c>
      <c r="S21" s="377">
        <f t="shared" si="4"/>
        <v>0</v>
      </c>
      <c r="T21" s="434"/>
      <c r="U21" s="376">
        <f>'INPUT | TSz &gt; Kosten'!J16</f>
        <v>0</v>
      </c>
      <c r="V21" s="377">
        <f t="shared" si="5"/>
        <v>0</v>
      </c>
      <c r="W21" s="434"/>
      <c r="X21" s="376">
        <f>'INPUT | TSz &gt; Kosten'!K16</f>
        <v>0</v>
      </c>
      <c r="Y21" s="377">
        <f t="shared" si="6"/>
        <v>0</v>
      </c>
      <c r="Z21" s="434"/>
      <c r="AA21" s="376">
        <f t="shared" ref="AA21:AA38" si="7">F21+I21+L21+O21+R21+U21+X21</f>
        <v>0</v>
      </c>
      <c r="AB21" s="386">
        <f t="shared" ref="AB21:AB38" si="8">G21+J21+M21+P21+S21+V21+Y21</f>
        <v>0</v>
      </c>
      <c r="AC21" s="378"/>
      <c r="AD21" s="26"/>
      <c r="AF21" s="526"/>
    </row>
    <row r="22" spans="1:32">
      <c r="A22" s="112" t="str">
        <f>'INPUT | TSz &gt; Kosten'!B17</f>
        <v>Jahr 4</v>
      </c>
      <c r="B22" s="379">
        <f ca="1">'INPUT | TSz &gt; Kosten'!C17</f>
        <v>2027</v>
      </c>
      <c r="C22" s="26"/>
      <c r="D22" s="464" t="s">
        <v>196</v>
      </c>
      <c r="E22" s="26"/>
      <c r="F22" s="376">
        <f>'INPUT | TSz &gt; Kosten'!E17</f>
        <v>0</v>
      </c>
      <c r="G22" s="377">
        <f t="shared" si="0"/>
        <v>0</v>
      </c>
      <c r="H22" s="434"/>
      <c r="I22" s="376">
        <f>'INPUT | TSz &gt; Kosten'!F17</f>
        <v>0</v>
      </c>
      <c r="J22" s="377">
        <f t="shared" si="1"/>
        <v>0</v>
      </c>
      <c r="K22" s="434"/>
      <c r="L22" s="376">
        <f>'INPUT | TSz &gt; Kosten'!G17</f>
        <v>0</v>
      </c>
      <c r="M22" s="377">
        <f t="shared" si="2"/>
        <v>0</v>
      </c>
      <c r="N22" s="434"/>
      <c r="O22" s="376">
        <f>'INPUT | TSz &gt; Kosten'!H17</f>
        <v>0</v>
      </c>
      <c r="P22" s="377">
        <f t="shared" si="3"/>
        <v>0</v>
      </c>
      <c r="Q22" s="434"/>
      <c r="R22" s="376">
        <f>'INPUT | TSz &gt; Kosten'!I17</f>
        <v>0</v>
      </c>
      <c r="S22" s="377">
        <f t="shared" si="4"/>
        <v>0</v>
      </c>
      <c r="T22" s="434"/>
      <c r="U22" s="376">
        <f>'INPUT | TSz &gt; Kosten'!J17</f>
        <v>0</v>
      </c>
      <c r="V22" s="377">
        <f t="shared" si="5"/>
        <v>0</v>
      </c>
      <c r="W22" s="434"/>
      <c r="X22" s="376">
        <f>'INPUT | TSz &gt; Kosten'!K17</f>
        <v>0</v>
      </c>
      <c r="Y22" s="377">
        <f t="shared" si="6"/>
        <v>0</v>
      </c>
      <c r="Z22" s="434"/>
      <c r="AA22" s="376">
        <f t="shared" si="7"/>
        <v>0</v>
      </c>
      <c r="AB22" s="386">
        <f t="shared" si="8"/>
        <v>0</v>
      </c>
      <c r="AC22" s="378"/>
      <c r="AD22" s="26"/>
      <c r="AF22" s="526"/>
    </row>
    <row r="23" spans="1:32">
      <c r="A23" s="112" t="str">
        <f>'INPUT | TSz &gt; Kosten'!B18</f>
        <v>Jahr 5</v>
      </c>
      <c r="B23" s="379">
        <f ca="1">'INPUT | TSz &gt; Kosten'!C18</f>
        <v>2028</v>
      </c>
      <c r="C23" s="26"/>
      <c r="D23" s="464" t="s">
        <v>196</v>
      </c>
      <c r="E23" s="26"/>
      <c r="F23" s="376">
        <f>'INPUT | TSz &gt; Kosten'!E18</f>
        <v>0</v>
      </c>
      <c r="G23" s="377">
        <f t="shared" si="0"/>
        <v>0</v>
      </c>
      <c r="H23" s="434"/>
      <c r="I23" s="376">
        <f>'INPUT | TSz &gt; Kosten'!F18</f>
        <v>0</v>
      </c>
      <c r="J23" s="377">
        <f t="shared" si="1"/>
        <v>0</v>
      </c>
      <c r="K23" s="434"/>
      <c r="L23" s="376">
        <f>'INPUT | TSz &gt; Kosten'!G18</f>
        <v>0</v>
      </c>
      <c r="M23" s="377">
        <f t="shared" si="2"/>
        <v>0</v>
      </c>
      <c r="N23" s="434"/>
      <c r="O23" s="376">
        <f>'INPUT | TSz &gt; Kosten'!H18</f>
        <v>0</v>
      </c>
      <c r="P23" s="377">
        <f t="shared" si="3"/>
        <v>0</v>
      </c>
      <c r="Q23" s="434"/>
      <c r="R23" s="376">
        <f>'INPUT | TSz &gt; Kosten'!I18</f>
        <v>0</v>
      </c>
      <c r="S23" s="377">
        <f t="shared" si="4"/>
        <v>0</v>
      </c>
      <c r="T23" s="434"/>
      <c r="U23" s="376">
        <f>'INPUT | TSz &gt; Kosten'!J18</f>
        <v>0</v>
      </c>
      <c r="V23" s="377">
        <f t="shared" si="5"/>
        <v>0</v>
      </c>
      <c r="W23" s="434"/>
      <c r="X23" s="376">
        <f>'INPUT | TSz &gt; Kosten'!K18</f>
        <v>0</v>
      </c>
      <c r="Y23" s="377">
        <f t="shared" si="6"/>
        <v>0</v>
      </c>
      <c r="Z23" s="434"/>
      <c r="AA23" s="376">
        <f t="shared" si="7"/>
        <v>0</v>
      </c>
      <c r="AB23" s="386">
        <f t="shared" si="8"/>
        <v>0</v>
      </c>
      <c r="AC23" s="378"/>
      <c r="AD23" s="26"/>
      <c r="AF23" s="526"/>
    </row>
    <row r="24" spans="1:32">
      <c r="A24" s="112" t="str">
        <f>'INPUT | TSz &gt; Kosten'!B19</f>
        <v>Jahr 6</v>
      </c>
      <c r="B24" s="379">
        <f ca="1">'INPUT | TSz &gt; Kosten'!C19</f>
        <v>2029</v>
      </c>
      <c r="C24" s="26"/>
      <c r="D24" s="464" t="s">
        <v>196</v>
      </c>
      <c r="E24" s="26"/>
      <c r="F24" s="376">
        <f>'INPUT | TSz &gt; Kosten'!E19</f>
        <v>0</v>
      </c>
      <c r="G24" s="377">
        <f t="shared" si="0"/>
        <v>0</v>
      </c>
      <c r="H24" s="434"/>
      <c r="I24" s="376">
        <f>'INPUT | TSz &gt; Kosten'!F19</f>
        <v>0</v>
      </c>
      <c r="J24" s="377">
        <f t="shared" si="1"/>
        <v>0</v>
      </c>
      <c r="K24" s="434"/>
      <c r="L24" s="376">
        <f>'INPUT | TSz &gt; Kosten'!G19</f>
        <v>0</v>
      </c>
      <c r="M24" s="377">
        <f t="shared" si="2"/>
        <v>0</v>
      </c>
      <c r="N24" s="434"/>
      <c r="O24" s="376">
        <f>'INPUT | TSz &gt; Kosten'!H19</f>
        <v>0</v>
      </c>
      <c r="P24" s="377">
        <f t="shared" si="3"/>
        <v>0</v>
      </c>
      <c r="Q24" s="434"/>
      <c r="R24" s="376">
        <f>'INPUT | TSz &gt; Kosten'!I19</f>
        <v>0</v>
      </c>
      <c r="S24" s="377">
        <f t="shared" si="4"/>
        <v>0</v>
      </c>
      <c r="T24" s="434"/>
      <c r="U24" s="376">
        <f>'INPUT | TSz &gt; Kosten'!J19</f>
        <v>0</v>
      </c>
      <c r="V24" s="377">
        <f t="shared" si="5"/>
        <v>0</v>
      </c>
      <c r="W24" s="434"/>
      <c r="X24" s="376">
        <f>'INPUT | TSz &gt; Kosten'!K19</f>
        <v>0</v>
      </c>
      <c r="Y24" s="377">
        <f t="shared" si="6"/>
        <v>0</v>
      </c>
      <c r="Z24" s="434"/>
      <c r="AA24" s="376">
        <f t="shared" si="7"/>
        <v>0</v>
      </c>
      <c r="AB24" s="386">
        <f t="shared" si="8"/>
        <v>0</v>
      </c>
      <c r="AC24" s="378"/>
      <c r="AD24" s="26"/>
      <c r="AF24" s="526"/>
    </row>
    <row r="25" spans="1:32">
      <c r="A25" s="112" t="str">
        <f>'INPUT | TSz &gt; Kosten'!B20</f>
        <v>Jahr 7</v>
      </c>
      <c r="B25" s="379">
        <f ca="1">'INPUT | TSz &gt; Kosten'!C20</f>
        <v>2030</v>
      </c>
      <c r="C25" s="26"/>
      <c r="D25" s="464" t="s">
        <v>195</v>
      </c>
      <c r="E25" s="26"/>
      <c r="F25" s="376">
        <f>'INPUT | TSz &gt; Kosten'!E20</f>
        <v>0</v>
      </c>
      <c r="G25" s="377">
        <f t="shared" si="0"/>
        <v>0</v>
      </c>
      <c r="H25" s="434"/>
      <c r="I25" s="376">
        <f>'INPUT | TSz &gt; Kosten'!F20</f>
        <v>0</v>
      </c>
      <c r="J25" s="377">
        <f t="shared" si="1"/>
        <v>0</v>
      </c>
      <c r="K25" s="434"/>
      <c r="L25" s="376">
        <f>'INPUT | TSz &gt; Kosten'!G20</f>
        <v>0</v>
      </c>
      <c r="M25" s="377">
        <f t="shared" si="2"/>
        <v>0</v>
      </c>
      <c r="N25" s="434"/>
      <c r="O25" s="376">
        <f>'INPUT | TSz &gt; Kosten'!H20</f>
        <v>0</v>
      </c>
      <c r="P25" s="377">
        <f t="shared" si="3"/>
        <v>0</v>
      </c>
      <c r="Q25" s="434"/>
      <c r="R25" s="376">
        <f>'INPUT | TSz &gt; Kosten'!I20</f>
        <v>0</v>
      </c>
      <c r="S25" s="377">
        <f t="shared" si="4"/>
        <v>0</v>
      </c>
      <c r="T25" s="434"/>
      <c r="U25" s="376">
        <f>'INPUT | TSz &gt; Kosten'!J20</f>
        <v>0</v>
      </c>
      <c r="V25" s="377">
        <f t="shared" si="5"/>
        <v>0</v>
      </c>
      <c r="W25" s="434"/>
      <c r="X25" s="376">
        <f>'INPUT | TSz &gt; Kosten'!K20</f>
        <v>0</v>
      </c>
      <c r="Y25" s="377">
        <f t="shared" si="6"/>
        <v>0</v>
      </c>
      <c r="Z25" s="434"/>
      <c r="AA25" s="376">
        <f t="shared" si="7"/>
        <v>0</v>
      </c>
      <c r="AB25" s="386">
        <f t="shared" si="8"/>
        <v>0</v>
      </c>
      <c r="AC25" s="378"/>
      <c r="AD25" s="26"/>
      <c r="AF25" s="526"/>
    </row>
    <row r="26" spans="1:32">
      <c r="A26" s="112" t="str">
        <f>'INPUT | TSz &gt; Kosten'!B21</f>
        <v>Jahr 8</v>
      </c>
      <c r="B26" s="379">
        <f ca="1">'INPUT | TSz &gt; Kosten'!C21</f>
        <v>2031</v>
      </c>
      <c r="C26" s="26"/>
      <c r="D26" s="464" t="s">
        <v>195</v>
      </c>
      <c r="E26" s="26"/>
      <c r="F26" s="376">
        <f>'INPUT | TSz &gt; Kosten'!E21</f>
        <v>0</v>
      </c>
      <c r="G26" s="377">
        <f t="shared" si="0"/>
        <v>0</v>
      </c>
      <c r="H26" s="434"/>
      <c r="I26" s="376">
        <f>'INPUT | TSz &gt; Kosten'!F21</f>
        <v>0</v>
      </c>
      <c r="J26" s="377">
        <f t="shared" si="1"/>
        <v>0</v>
      </c>
      <c r="K26" s="434"/>
      <c r="L26" s="376">
        <f>'INPUT | TSz &gt; Kosten'!G21</f>
        <v>0</v>
      </c>
      <c r="M26" s="377">
        <f t="shared" si="2"/>
        <v>0</v>
      </c>
      <c r="N26" s="434"/>
      <c r="O26" s="376">
        <f>'INPUT | TSz &gt; Kosten'!H21</f>
        <v>0</v>
      </c>
      <c r="P26" s="377">
        <f t="shared" si="3"/>
        <v>0</v>
      </c>
      <c r="Q26" s="434"/>
      <c r="R26" s="376">
        <f>'INPUT | TSz &gt; Kosten'!I21</f>
        <v>0</v>
      </c>
      <c r="S26" s="377">
        <f t="shared" si="4"/>
        <v>0</v>
      </c>
      <c r="T26" s="434"/>
      <c r="U26" s="376">
        <f>'INPUT | TSz &gt; Kosten'!J21</f>
        <v>0</v>
      </c>
      <c r="V26" s="377">
        <f t="shared" si="5"/>
        <v>0</v>
      </c>
      <c r="W26" s="434"/>
      <c r="X26" s="376">
        <f>'INPUT | TSz &gt; Kosten'!K21</f>
        <v>0</v>
      </c>
      <c r="Y26" s="377">
        <f t="shared" si="6"/>
        <v>0</v>
      </c>
      <c r="Z26" s="434"/>
      <c r="AA26" s="376">
        <f t="shared" si="7"/>
        <v>0</v>
      </c>
      <c r="AB26" s="386">
        <f t="shared" si="8"/>
        <v>0</v>
      </c>
      <c r="AC26" s="378"/>
      <c r="AD26" s="26"/>
      <c r="AF26" s="526"/>
    </row>
    <row r="27" spans="1:32">
      <c r="A27" s="112" t="str">
        <f>'INPUT | TSz &gt; Kosten'!B22</f>
        <v>Jahr 9</v>
      </c>
      <c r="B27" s="379">
        <f ca="1">'INPUT | TSz &gt; Kosten'!C22</f>
        <v>2032</v>
      </c>
      <c r="C27" s="26"/>
      <c r="D27" s="464" t="s">
        <v>195</v>
      </c>
      <c r="E27" s="26"/>
      <c r="F27" s="376">
        <f>'INPUT | TSz &gt; Kosten'!E22</f>
        <v>0</v>
      </c>
      <c r="G27" s="377">
        <f t="shared" si="0"/>
        <v>0</v>
      </c>
      <c r="H27" s="434"/>
      <c r="I27" s="376">
        <f>'INPUT | TSz &gt; Kosten'!F22</f>
        <v>0</v>
      </c>
      <c r="J27" s="377">
        <f t="shared" si="1"/>
        <v>0</v>
      </c>
      <c r="K27" s="434"/>
      <c r="L27" s="376">
        <f>'INPUT | TSz &gt; Kosten'!G22</f>
        <v>0</v>
      </c>
      <c r="M27" s="377">
        <f t="shared" si="2"/>
        <v>0</v>
      </c>
      <c r="N27" s="434"/>
      <c r="O27" s="376">
        <f>'INPUT | TSz &gt; Kosten'!H22</f>
        <v>0</v>
      </c>
      <c r="P27" s="377">
        <f t="shared" si="3"/>
        <v>0</v>
      </c>
      <c r="Q27" s="434"/>
      <c r="R27" s="376">
        <f>'INPUT | TSz &gt; Kosten'!I22</f>
        <v>0</v>
      </c>
      <c r="S27" s="377">
        <f t="shared" si="4"/>
        <v>0</v>
      </c>
      <c r="T27" s="434"/>
      <c r="U27" s="376">
        <f>'INPUT | TSz &gt; Kosten'!J22</f>
        <v>0</v>
      </c>
      <c r="V27" s="377">
        <f t="shared" si="5"/>
        <v>0</v>
      </c>
      <c r="W27" s="434"/>
      <c r="X27" s="376">
        <f>'INPUT | TSz &gt; Kosten'!K22</f>
        <v>0</v>
      </c>
      <c r="Y27" s="377">
        <f t="shared" si="6"/>
        <v>0</v>
      </c>
      <c r="Z27" s="434"/>
      <c r="AA27" s="376">
        <f t="shared" si="7"/>
        <v>0</v>
      </c>
      <c r="AB27" s="386">
        <f t="shared" si="8"/>
        <v>0</v>
      </c>
      <c r="AC27" s="378"/>
      <c r="AD27" s="26"/>
      <c r="AF27" s="526"/>
    </row>
    <row r="28" spans="1:32">
      <c r="A28" s="112" t="str">
        <f>'INPUT | TSz &gt; Kosten'!B23</f>
        <v>Jahr 10</v>
      </c>
      <c r="B28" s="379">
        <f ca="1">'INPUT | TSz &gt; Kosten'!C23</f>
        <v>2033</v>
      </c>
      <c r="C28" s="26"/>
      <c r="D28" s="464" t="s">
        <v>195</v>
      </c>
      <c r="E28" s="26"/>
      <c r="F28" s="376">
        <f>'INPUT | TSz &gt; Kosten'!E23</f>
        <v>0</v>
      </c>
      <c r="G28" s="377">
        <f t="shared" si="0"/>
        <v>0</v>
      </c>
      <c r="H28" s="434"/>
      <c r="I28" s="376">
        <f>'INPUT | TSz &gt; Kosten'!F23</f>
        <v>0</v>
      </c>
      <c r="J28" s="377">
        <f t="shared" si="1"/>
        <v>0</v>
      </c>
      <c r="K28" s="434"/>
      <c r="L28" s="376">
        <f>'INPUT | TSz &gt; Kosten'!G23</f>
        <v>0</v>
      </c>
      <c r="M28" s="377">
        <f t="shared" si="2"/>
        <v>0</v>
      </c>
      <c r="N28" s="434"/>
      <c r="O28" s="376">
        <f>'INPUT | TSz &gt; Kosten'!H23</f>
        <v>0</v>
      </c>
      <c r="P28" s="377">
        <f t="shared" si="3"/>
        <v>0</v>
      </c>
      <c r="Q28" s="434"/>
      <c r="R28" s="376">
        <f>'INPUT | TSz &gt; Kosten'!I23</f>
        <v>0</v>
      </c>
      <c r="S28" s="377">
        <f t="shared" si="4"/>
        <v>0</v>
      </c>
      <c r="T28" s="434"/>
      <c r="U28" s="376">
        <f>'INPUT | TSz &gt; Kosten'!J23</f>
        <v>0</v>
      </c>
      <c r="V28" s="377">
        <f t="shared" si="5"/>
        <v>0</v>
      </c>
      <c r="W28" s="434"/>
      <c r="X28" s="376">
        <f>'INPUT | TSz &gt; Kosten'!K23</f>
        <v>0</v>
      </c>
      <c r="Y28" s="377">
        <f t="shared" si="6"/>
        <v>0</v>
      </c>
      <c r="Z28" s="434"/>
      <c r="AA28" s="376">
        <f t="shared" si="7"/>
        <v>0</v>
      </c>
      <c r="AB28" s="386">
        <f t="shared" si="8"/>
        <v>0</v>
      </c>
      <c r="AC28" s="378"/>
      <c r="AD28" s="26"/>
      <c r="AF28" s="526"/>
    </row>
    <row r="29" spans="1:32">
      <c r="A29" s="112" t="str">
        <f>'INPUT | TSz &gt; Kosten'!B24</f>
        <v>Jahr 11</v>
      </c>
      <c r="B29" s="379">
        <f ca="1">'INPUT | TSz &gt; Kosten'!C24</f>
        <v>2034</v>
      </c>
      <c r="C29" s="26"/>
      <c r="D29" s="464" t="s">
        <v>195</v>
      </c>
      <c r="E29" s="26"/>
      <c r="F29" s="376">
        <f>'INPUT | TSz &gt; Kosten'!E24</f>
        <v>0</v>
      </c>
      <c r="G29" s="377">
        <f t="shared" si="0"/>
        <v>0</v>
      </c>
      <c r="H29" s="434"/>
      <c r="I29" s="376">
        <f>'INPUT | TSz &gt; Kosten'!F24</f>
        <v>0</v>
      </c>
      <c r="J29" s="377">
        <f t="shared" si="1"/>
        <v>0</v>
      </c>
      <c r="K29" s="434"/>
      <c r="L29" s="376">
        <f>'INPUT | TSz &gt; Kosten'!G24</f>
        <v>0</v>
      </c>
      <c r="M29" s="377">
        <f t="shared" si="2"/>
        <v>0</v>
      </c>
      <c r="N29" s="434"/>
      <c r="O29" s="376">
        <f>'INPUT | TSz &gt; Kosten'!H24</f>
        <v>0</v>
      </c>
      <c r="P29" s="377">
        <f t="shared" si="3"/>
        <v>0</v>
      </c>
      <c r="Q29" s="434"/>
      <c r="R29" s="376">
        <f>'INPUT | TSz &gt; Kosten'!I24</f>
        <v>0</v>
      </c>
      <c r="S29" s="377">
        <f t="shared" si="4"/>
        <v>0</v>
      </c>
      <c r="T29" s="434"/>
      <c r="U29" s="376">
        <f>'INPUT | TSz &gt; Kosten'!J24</f>
        <v>0</v>
      </c>
      <c r="V29" s="377">
        <f t="shared" si="5"/>
        <v>0</v>
      </c>
      <c r="W29" s="434"/>
      <c r="X29" s="376">
        <f>'INPUT | TSz &gt; Kosten'!K24</f>
        <v>0</v>
      </c>
      <c r="Y29" s="377">
        <f t="shared" si="6"/>
        <v>0</v>
      </c>
      <c r="Z29" s="434"/>
      <c r="AA29" s="376">
        <f t="shared" si="7"/>
        <v>0</v>
      </c>
      <c r="AB29" s="386">
        <f t="shared" si="8"/>
        <v>0</v>
      </c>
      <c r="AC29" s="378"/>
      <c r="AD29" s="26"/>
      <c r="AF29" s="526"/>
    </row>
    <row r="30" spans="1:32">
      <c r="A30" s="112" t="str">
        <f>'INPUT | TSz &gt; Kosten'!B25</f>
        <v>Jahr 12</v>
      </c>
      <c r="B30" s="379">
        <f ca="1">'INPUT | TSz &gt; Kosten'!C25</f>
        <v>2035</v>
      </c>
      <c r="C30" s="26"/>
      <c r="D30" s="464" t="s">
        <v>195</v>
      </c>
      <c r="E30" s="26"/>
      <c r="F30" s="376">
        <f>'INPUT | TSz &gt; Kosten'!E25</f>
        <v>0</v>
      </c>
      <c r="G30" s="377">
        <f t="shared" si="0"/>
        <v>0</v>
      </c>
      <c r="H30" s="434"/>
      <c r="I30" s="376">
        <f>'INPUT | TSz &gt; Kosten'!F25</f>
        <v>0</v>
      </c>
      <c r="J30" s="377">
        <f t="shared" si="1"/>
        <v>0</v>
      </c>
      <c r="K30" s="434"/>
      <c r="L30" s="376">
        <f>'INPUT | TSz &gt; Kosten'!G25</f>
        <v>0</v>
      </c>
      <c r="M30" s="377">
        <f t="shared" si="2"/>
        <v>0</v>
      </c>
      <c r="N30" s="434"/>
      <c r="O30" s="376">
        <f>'INPUT | TSz &gt; Kosten'!H25</f>
        <v>0</v>
      </c>
      <c r="P30" s="377">
        <f t="shared" si="3"/>
        <v>0</v>
      </c>
      <c r="Q30" s="434"/>
      <c r="R30" s="376">
        <f>'INPUT | TSz &gt; Kosten'!I25</f>
        <v>0</v>
      </c>
      <c r="S30" s="377">
        <f t="shared" si="4"/>
        <v>0</v>
      </c>
      <c r="T30" s="434"/>
      <c r="U30" s="376">
        <f>'INPUT | TSz &gt; Kosten'!J25</f>
        <v>0</v>
      </c>
      <c r="V30" s="377">
        <f t="shared" si="5"/>
        <v>0</v>
      </c>
      <c r="W30" s="434"/>
      <c r="X30" s="376">
        <f>'INPUT | TSz &gt; Kosten'!K25</f>
        <v>0</v>
      </c>
      <c r="Y30" s="377">
        <f t="shared" si="6"/>
        <v>0</v>
      </c>
      <c r="Z30" s="434"/>
      <c r="AA30" s="376">
        <f t="shared" si="7"/>
        <v>0</v>
      </c>
      <c r="AB30" s="386">
        <f t="shared" si="8"/>
        <v>0</v>
      </c>
      <c r="AC30" s="378"/>
      <c r="AD30" s="26"/>
      <c r="AF30" s="526"/>
    </row>
    <row r="31" spans="1:32">
      <c r="A31" s="112" t="str">
        <f>'INPUT | TSz &gt; Kosten'!B26</f>
        <v>Jahr 13</v>
      </c>
      <c r="B31" s="379">
        <f ca="1">'INPUT | TSz &gt; Kosten'!C26</f>
        <v>2036</v>
      </c>
      <c r="C31" s="26"/>
      <c r="D31" s="464" t="s">
        <v>195</v>
      </c>
      <c r="E31" s="26"/>
      <c r="F31" s="376">
        <f>'INPUT | TSz &gt; Kosten'!E26</f>
        <v>0</v>
      </c>
      <c r="G31" s="377">
        <f t="shared" si="0"/>
        <v>0</v>
      </c>
      <c r="H31" s="434"/>
      <c r="I31" s="376">
        <f>'INPUT | TSz &gt; Kosten'!F26</f>
        <v>0</v>
      </c>
      <c r="J31" s="377">
        <f t="shared" si="1"/>
        <v>0</v>
      </c>
      <c r="K31" s="434"/>
      <c r="L31" s="376">
        <f>'INPUT | TSz &gt; Kosten'!G26</f>
        <v>0</v>
      </c>
      <c r="M31" s="377">
        <f t="shared" si="2"/>
        <v>0</v>
      </c>
      <c r="N31" s="434"/>
      <c r="O31" s="376">
        <f>'INPUT | TSz &gt; Kosten'!H26</f>
        <v>0</v>
      </c>
      <c r="P31" s="377">
        <f t="shared" si="3"/>
        <v>0</v>
      </c>
      <c r="Q31" s="434"/>
      <c r="R31" s="376">
        <f>'INPUT | TSz &gt; Kosten'!I26</f>
        <v>0</v>
      </c>
      <c r="S31" s="377">
        <f t="shared" si="4"/>
        <v>0</v>
      </c>
      <c r="T31" s="434"/>
      <c r="U31" s="376">
        <f>'INPUT | TSz &gt; Kosten'!J26</f>
        <v>0</v>
      </c>
      <c r="V31" s="377">
        <f t="shared" si="5"/>
        <v>0</v>
      </c>
      <c r="W31" s="434"/>
      <c r="X31" s="376">
        <f>'INPUT | TSz &gt; Kosten'!K26</f>
        <v>0</v>
      </c>
      <c r="Y31" s="377">
        <f t="shared" si="6"/>
        <v>0</v>
      </c>
      <c r="Z31" s="434"/>
      <c r="AA31" s="376">
        <f t="shared" si="7"/>
        <v>0</v>
      </c>
      <c r="AB31" s="386">
        <f t="shared" si="8"/>
        <v>0</v>
      </c>
      <c r="AC31" s="378"/>
      <c r="AD31" s="26"/>
      <c r="AF31" s="526"/>
    </row>
    <row r="32" spans="1:32">
      <c r="A32" s="112" t="str">
        <f>'INPUT | TSz &gt; Kosten'!B27</f>
        <v>Jahr 14</v>
      </c>
      <c r="B32" s="379">
        <f ca="1">'INPUT | TSz &gt; Kosten'!C27</f>
        <v>2037</v>
      </c>
      <c r="C32" s="26"/>
      <c r="D32" s="464" t="s">
        <v>195</v>
      </c>
      <c r="E32" s="26"/>
      <c r="F32" s="376">
        <f>'INPUT | TSz &gt; Kosten'!E27</f>
        <v>0</v>
      </c>
      <c r="G32" s="377">
        <f t="shared" si="0"/>
        <v>0</v>
      </c>
      <c r="H32" s="434"/>
      <c r="I32" s="376">
        <f>'INPUT | TSz &gt; Kosten'!F27</f>
        <v>0</v>
      </c>
      <c r="J32" s="377">
        <f t="shared" si="1"/>
        <v>0</v>
      </c>
      <c r="K32" s="434"/>
      <c r="L32" s="376">
        <f>'INPUT | TSz &gt; Kosten'!G27</f>
        <v>0</v>
      </c>
      <c r="M32" s="377">
        <f t="shared" si="2"/>
        <v>0</v>
      </c>
      <c r="N32" s="434"/>
      <c r="O32" s="376">
        <f>'INPUT | TSz &gt; Kosten'!H27</f>
        <v>0</v>
      </c>
      <c r="P32" s="377">
        <f t="shared" si="3"/>
        <v>0</v>
      </c>
      <c r="Q32" s="434"/>
      <c r="R32" s="376">
        <f>'INPUT | TSz &gt; Kosten'!I27</f>
        <v>0</v>
      </c>
      <c r="S32" s="377">
        <f t="shared" si="4"/>
        <v>0</v>
      </c>
      <c r="T32" s="434"/>
      <c r="U32" s="376">
        <f>'INPUT | TSz &gt; Kosten'!J27</f>
        <v>0</v>
      </c>
      <c r="V32" s="377">
        <f t="shared" si="5"/>
        <v>0</v>
      </c>
      <c r="W32" s="434"/>
      <c r="X32" s="376">
        <f>'INPUT | TSz &gt; Kosten'!K27</f>
        <v>0</v>
      </c>
      <c r="Y32" s="377">
        <f t="shared" si="6"/>
        <v>0</v>
      </c>
      <c r="Z32" s="434"/>
      <c r="AA32" s="376">
        <f t="shared" si="7"/>
        <v>0</v>
      </c>
      <c r="AB32" s="386">
        <f t="shared" si="8"/>
        <v>0</v>
      </c>
      <c r="AC32" s="378"/>
      <c r="AD32" s="26"/>
      <c r="AF32" s="526"/>
    </row>
    <row r="33" spans="1:32">
      <c r="A33" s="112" t="str">
        <f>'INPUT | TSz &gt; Kosten'!B28</f>
        <v>Jahr 15</v>
      </c>
      <c r="B33" s="379">
        <f ca="1">'INPUT | TSz &gt; Kosten'!C28</f>
        <v>2038</v>
      </c>
      <c r="C33" s="26"/>
      <c r="D33" s="464" t="s">
        <v>195</v>
      </c>
      <c r="E33" s="26"/>
      <c r="F33" s="376">
        <f>'INPUT | TSz &gt; Kosten'!E28</f>
        <v>0</v>
      </c>
      <c r="G33" s="377">
        <f t="shared" si="0"/>
        <v>0</v>
      </c>
      <c r="H33" s="434"/>
      <c r="I33" s="376">
        <f>'INPUT | TSz &gt; Kosten'!F28</f>
        <v>0</v>
      </c>
      <c r="J33" s="377">
        <f t="shared" si="1"/>
        <v>0</v>
      </c>
      <c r="K33" s="434"/>
      <c r="L33" s="376">
        <f>'INPUT | TSz &gt; Kosten'!G28</f>
        <v>0</v>
      </c>
      <c r="M33" s="377">
        <f t="shared" si="2"/>
        <v>0</v>
      </c>
      <c r="N33" s="434"/>
      <c r="O33" s="376">
        <f>'INPUT | TSz &gt; Kosten'!H28</f>
        <v>0</v>
      </c>
      <c r="P33" s="377">
        <f t="shared" si="3"/>
        <v>0</v>
      </c>
      <c r="Q33" s="434"/>
      <c r="R33" s="376">
        <f>'INPUT | TSz &gt; Kosten'!I28</f>
        <v>0</v>
      </c>
      <c r="S33" s="377">
        <f t="shared" si="4"/>
        <v>0</v>
      </c>
      <c r="T33" s="434"/>
      <c r="U33" s="376">
        <f>'INPUT | TSz &gt; Kosten'!J28</f>
        <v>0</v>
      </c>
      <c r="V33" s="377">
        <f t="shared" si="5"/>
        <v>0</v>
      </c>
      <c r="W33" s="434"/>
      <c r="X33" s="376">
        <f>'INPUT | TSz &gt; Kosten'!K28</f>
        <v>0</v>
      </c>
      <c r="Y33" s="377">
        <f t="shared" si="6"/>
        <v>0</v>
      </c>
      <c r="Z33" s="434"/>
      <c r="AA33" s="376">
        <f t="shared" si="7"/>
        <v>0</v>
      </c>
      <c r="AB33" s="386">
        <f t="shared" si="8"/>
        <v>0</v>
      </c>
      <c r="AC33" s="378"/>
      <c r="AD33" s="26"/>
      <c r="AF33" s="526"/>
    </row>
    <row r="34" spans="1:32">
      <c r="A34" s="112" t="str">
        <f>'INPUT | TSz &gt; Kosten'!B29</f>
        <v>Jahr 16</v>
      </c>
      <c r="B34" s="379">
        <f ca="1">'INPUT | TSz &gt; Kosten'!C29</f>
        <v>2039</v>
      </c>
      <c r="C34" s="26"/>
      <c r="D34" s="464" t="s">
        <v>195</v>
      </c>
      <c r="E34" s="26"/>
      <c r="F34" s="376">
        <f>'INPUT | TSz &gt; Kosten'!E29</f>
        <v>0</v>
      </c>
      <c r="G34" s="377">
        <f t="shared" si="0"/>
        <v>0</v>
      </c>
      <c r="H34" s="434"/>
      <c r="I34" s="376">
        <f>'INPUT | TSz &gt; Kosten'!F29</f>
        <v>0</v>
      </c>
      <c r="J34" s="377">
        <f t="shared" si="1"/>
        <v>0</v>
      </c>
      <c r="K34" s="434"/>
      <c r="L34" s="376">
        <f>'INPUT | TSz &gt; Kosten'!G29</f>
        <v>0</v>
      </c>
      <c r="M34" s="377">
        <f t="shared" si="2"/>
        <v>0</v>
      </c>
      <c r="N34" s="434"/>
      <c r="O34" s="376">
        <f>'INPUT | TSz &gt; Kosten'!H29</f>
        <v>0</v>
      </c>
      <c r="P34" s="377">
        <f t="shared" si="3"/>
        <v>0</v>
      </c>
      <c r="Q34" s="434"/>
      <c r="R34" s="376">
        <f>'INPUT | TSz &gt; Kosten'!I29</f>
        <v>0</v>
      </c>
      <c r="S34" s="377">
        <f t="shared" si="4"/>
        <v>0</v>
      </c>
      <c r="T34" s="434"/>
      <c r="U34" s="376">
        <f>'INPUT | TSz &gt; Kosten'!J29</f>
        <v>0</v>
      </c>
      <c r="V34" s="377">
        <f t="shared" si="5"/>
        <v>0</v>
      </c>
      <c r="W34" s="434"/>
      <c r="X34" s="376">
        <f>'INPUT | TSz &gt; Kosten'!K29</f>
        <v>0</v>
      </c>
      <c r="Y34" s="377">
        <f t="shared" si="6"/>
        <v>0</v>
      </c>
      <c r="Z34" s="434"/>
      <c r="AA34" s="376">
        <f t="shared" si="7"/>
        <v>0</v>
      </c>
      <c r="AB34" s="386">
        <f t="shared" si="8"/>
        <v>0</v>
      </c>
      <c r="AC34" s="378"/>
      <c r="AD34" s="26"/>
      <c r="AF34" s="526"/>
    </row>
    <row r="35" spans="1:32">
      <c r="A35" s="112" t="str">
        <f>'INPUT | TSz &gt; Kosten'!B30</f>
        <v>Jahr 17</v>
      </c>
      <c r="B35" s="379">
        <f ca="1">'INPUT | TSz &gt; Kosten'!C30</f>
        <v>2040</v>
      </c>
      <c r="C35" s="26"/>
      <c r="D35" s="464" t="s">
        <v>195</v>
      </c>
      <c r="E35" s="26"/>
      <c r="F35" s="376">
        <f>'INPUT | TSz &gt; Kosten'!E30</f>
        <v>0</v>
      </c>
      <c r="G35" s="377">
        <f t="shared" si="0"/>
        <v>0</v>
      </c>
      <c r="H35" s="434"/>
      <c r="I35" s="376">
        <f>'INPUT | TSz &gt; Kosten'!F30</f>
        <v>0</v>
      </c>
      <c r="J35" s="377">
        <f t="shared" si="1"/>
        <v>0</v>
      </c>
      <c r="K35" s="434"/>
      <c r="L35" s="376">
        <f>'INPUT | TSz &gt; Kosten'!G30</f>
        <v>0</v>
      </c>
      <c r="M35" s="377">
        <f t="shared" si="2"/>
        <v>0</v>
      </c>
      <c r="N35" s="434"/>
      <c r="O35" s="376">
        <f>'INPUT | TSz &gt; Kosten'!H30</f>
        <v>0</v>
      </c>
      <c r="P35" s="377">
        <f t="shared" si="3"/>
        <v>0</v>
      </c>
      <c r="Q35" s="434"/>
      <c r="R35" s="376">
        <f>'INPUT | TSz &gt; Kosten'!I30</f>
        <v>0</v>
      </c>
      <c r="S35" s="377">
        <f t="shared" si="4"/>
        <v>0</v>
      </c>
      <c r="T35" s="434"/>
      <c r="U35" s="376">
        <f>'INPUT | TSz &gt; Kosten'!J30</f>
        <v>0</v>
      </c>
      <c r="V35" s="377">
        <f t="shared" si="5"/>
        <v>0</v>
      </c>
      <c r="W35" s="434"/>
      <c r="X35" s="376">
        <f>'INPUT | TSz &gt; Kosten'!K30</f>
        <v>0</v>
      </c>
      <c r="Y35" s="377">
        <f t="shared" si="6"/>
        <v>0</v>
      </c>
      <c r="Z35" s="434"/>
      <c r="AA35" s="376">
        <f t="shared" si="7"/>
        <v>0</v>
      </c>
      <c r="AB35" s="386">
        <f t="shared" si="8"/>
        <v>0</v>
      </c>
      <c r="AC35" s="378"/>
      <c r="AD35" s="26"/>
      <c r="AF35" s="526"/>
    </row>
    <row r="36" spans="1:32">
      <c r="A36" s="112" t="str">
        <f>'INPUT | TSz &gt; Kosten'!B31</f>
        <v>Jahr 18</v>
      </c>
      <c r="B36" s="379">
        <f ca="1">'INPUT | TSz &gt; Kosten'!C31</f>
        <v>2041</v>
      </c>
      <c r="C36" s="26"/>
      <c r="D36" s="464" t="s">
        <v>195</v>
      </c>
      <c r="E36" s="26"/>
      <c r="F36" s="376">
        <f>'INPUT | TSz &gt; Kosten'!E31</f>
        <v>0</v>
      </c>
      <c r="G36" s="377">
        <f t="shared" si="0"/>
        <v>0</v>
      </c>
      <c r="H36" s="434"/>
      <c r="I36" s="376">
        <f>'INPUT | TSz &gt; Kosten'!F31</f>
        <v>0</v>
      </c>
      <c r="J36" s="377">
        <f t="shared" si="1"/>
        <v>0</v>
      </c>
      <c r="K36" s="434"/>
      <c r="L36" s="376">
        <f>'INPUT | TSz &gt; Kosten'!G31</f>
        <v>0</v>
      </c>
      <c r="M36" s="377">
        <f t="shared" si="2"/>
        <v>0</v>
      </c>
      <c r="N36" s="434"/>
      <c r="O36" s="376">
        <f>'INPUT | TSz &gt; Kosten'!H31</f>
        <v>0</v>
      </c>
      <c r="P36" s="377">
        <f t="shared" si="3"/>
        <v>0</v>
      </c>
      <c r="Q36" s="434"/>
      <c r="R36" s="376">
        <f>'INPUT | TSz &gt; Kosten'!I31</f>
        <v>0</v>
      </c>
      <c r="S36" s="377">
        <f t="shared" si="4"/>
        <v>0</v>
      </c>
      <c r="T36" s="434"/>
      <c r="U36" s="376">
        <f>'INPUT | TSz &gt; Kosten'!J31</f>
        <v>0</v>
      </c>
      <c r="V36" s="377">
        <f t="shared" si="5"/>
        <v>0</v>
      </c>
      <c r="W36" s="434"/>
      <c r="X36" s="376">
        <f>'INPUT | TSz &gt; Kosten'!K31</f>
        <v>0</v>
      </c>
      <c r="Y36" s="377">
        <f t="shared" si="6"/>
        <v>0</v>
      </c>
      <c r="Z36" s="434"/>
      <c r="AA36" s="376">
        <f t="shared" si="7"/>
        <v>0</v>
      </c>
      <c r="AB36" s="386">
        <f t="shared" si="8"/>
        <v>0</v>
      </c>
      <c r="AC36" s="378"/>
      <c r="AD36" s="26"/>
      <c r="AF36" s="526"/>
    </row>
    <row r="37" spans="1:32">
      <c r="A37" s="112" t="str">
        <f>'INPUT | TSz &gt; Kosten'!B32</f>
        <v>Jahr 19</v>
      </c>
      <c r="B37" s="379">
        <f ca="1">'INPUT | TSz &gt; Kosten'!C32</f>
        <v>2042</v>
      </c>
      <c r="C37" s="26"/>
      <c r="D37" s="464" t="s">
        <v>195</v>
      </c>
      <c r="E37" s="26"/>
      <c r="F37" s="376">
        <f>'INPUT | TSz &gt; Kosten'!E32</f>
        <v>0</v>
      </c>
      <c r="G37" s="377">
        <f t="shared" si="0"/>
        <v>0</v>
      </c>
      <c r="H37" s="434"/>
      <c r="I37" s="376">
        <f>'INPUT | TSz &gt; Kosten'!F32</f>
        <v>0</v>
      </c>
      <c r="J37" s="377">
        <f t="shared" si="1"/>
        <v>0</v>
      </c>
      <c r="K37" s="434"/>
      <c r="L37" s="376">
        <f>'INPUT | TSz &gt; Kosten'!G32</f>
        <v>0</v>
      </c>
      <c r="M37" s="377">
        <f t="shared" si="2"/>
        <v>0</v>
      </c>
      <c r="N37" s="434"/>
      <c r="O37" s="376">
        <f>'INPUT | TSz &gt; Kosten'!H32</f>
        <v>0</v>
      </c>
      <c r="P37" s="377">
        <f t="shared" si="3"/>
        <v>0</v>
      </c>
      <c r="Q37" s="434"/>
      <c r="R37" s="376">
        <f>'INPUT | TSz &gt; Kosten'!I32</f>
        <v>0</v>
      </c>
      <c r="S37" s="377">
        <f t="shared" si="4"/>
        <v>0</v>
      </c>
      <c r="T37" s="434"/>
      <c r="U37" s="376">
        <f>'INPUT | TSz &gt; Kosten'!J32</f>
        <v>0</v>
      </c>
      <c r="V37" s="377">
        <f t="shared" si="5"/>
        <v>0</v>
      </c>
      <c r="W37" s="434"/>
      <c r="X37" s="376">
        <f>'INPUT | TSz &gt; Kosten'!K32</f>
        <v>0</v>
      </c>
      <c r="Y37" s="377">
        <f t="shared" si="6"/>
        <v>0</v>
      </c>
      <c r="Z37" s="434"/>
      <c r="AA37" s="376">
        <f t="shared" si="7"/>
        <v>0</v>
      </c>
      <c r="AB37" s="386">
        <f t="shared" si="8"/>
        <v>0</v>
      </c>
      <c r="AC37" s="378"/>
      <c r="AD37" s="26"/>
      <c r="AF37" s="526"/>
    </row>
    <row r="38" spans="1:32">
      <c r="A38" s="112" t="str">
        <f>'INPUT | TSz &gt; Kosten'!B33</f>
        <v>Jahr 20</v>
      </c>
      <c r="B38" s="379">
        <f ca="1">'INPUT | TSz &gt; Kosten'!C33</f>
        <v>2043</v>
      </c>
      <c r="C38" s="26"/>
      <c r="D38" s="464" t="s">
        <v>195</v>
      </c>
      <c r="E38" s="26"/>
      <c r="F38" s="376">
        <f>'INPUT | TSz &gt; Kosten'!E33</f>
        <v>0</v>
      </c>
      <c r="G38" s="377">
        <f t="shared" si="0"/>
        <v>0</v>
      </c>
      <c r="H38" s="434"/>
      <c r="I38" s="376">
        <f>'INPUT | TSz &gt; Kosten'!F33</f>
        <v>0</v>
      </c>
      <c r="J38" s="377">
        <f t="shared" si="1"/>
        <v>0</v>
      </c>
      <c r="K38" s="434"/>
      <c r="L38" s="376">
        <f>'INPUT | TSz &gt; Kosten'!G33</f>
        <v>0</v>
      </c>
      <c r="M38" s="377">
        <f t="shared" si="2"/>
        <v>0</v>
      </c>
      <c r="N38" s="434"/>
      <c r="O38" s="376">
        <f>'INPUT | TSz &gt; Kosten'!H33</f>
        <v>0</v>
      </c>
      <c r="P38" s="377">
        <f t="shared" si="3"/>
        <v>0</v>
      </c>
      <c r="Q38" s="434"/>
      <c r="R38" s="376">
        <f>'INPUT | TSz &gt; Kosten'!I33</f>
        <v>0</v>
      </c>
      <c r="S38" s="377">
        <f t="shared" si="4"/>
        <v>0</v>
      </c>
      <c r="T38" s="434"/>
      <c r="U38" s="376">
        <f>'INPUT | TSz &gt; Kosten'!J33</f>
        <v>0</v>
      </c>
      <c r="V38" s="377">
        <f t="shared" si="5"/>
        <v>0</v>
      </c>
      <c r="W38" s="434"/>
      <c r="X38" s="376">
        <f>'INPUT | TSz &gt; Kosten'!K33</f>
        <v>0</v>
      </c>
      <c r="Y38" s="377">
        <f t="shared" si="6"/>
        <v>0</v>
      </c>
      <c r="Z38" s="434"/>
      <c r="AA38" s="376">
        <f t="shared" si="7"/>
        <v>0</v>
      </c>
      <c r="AB38" s="386">
        <f t="shared" si="8"/>
        <v>0</v>
      </c>
      <c r="AC38" s="378"/>
      <c r="AD38" s="26"/>
      <c r="AF38" s="526"/>
    </row>
    <row r="39" spans="1:32">
      <c r="A39" s="112" t="str">
        <f>'INPUT | TSz &gt; Kosten'!B34</f>
        <v>Jahr 21</v>
      </c>
      <c r="B39" s="379">
        <f ca="1">'INPUT | TSz &gt; Kosten'!C34</f>
        <v>2044</v>
      </c>
      <c r="C39" s="26"/>
      <c r="D39" s="464" t="s">
        <v>195</v>
      </c>
      <c r="E39" s="26"/>
      <c r="F39" s="376">
        <f>'INPUT | TSz &gt; Kosten'!E34</f>
        <v>0</v>
      </c>
      <c r="G39" s="377">
        <f t="shared" si="0"/>
        <v>0</v>
      </c>
      <c r="H39" s="434"/>
      <c r="I39" s="376">
        <f>'INPUT | TSz &gt; Kosten'!F34</f>
        <v>0</v>
      </c>
      <c r="J39" s="377">
        <f t="shared" si="1"/>
        <v>0</v>
      </c>
      <c r="K39" s="434"/>
      <c r="L39" s="376">
        <f>'INPUT | TSz &gt; Kosten'!G34</f>
        <v>0</v>
      </c>
      <c r="M39" s="377">
        <f t="shared" si="2"/>
        <v>0</v>
      </c>
      <c r="N39" s="434"/>
      <c r="O39" s="376">
        <f>'INPUT | TSz &gt; Kosten'!H34</f>
        <v>0</v>
      </c>
      <c r="P39" s="377">
        <f t="shared" si="3"/>
        <v>0</v>
      </c>
      <c r="Q39" s="434"/>
      <c r="R39" s="376">
        <f>'INPUT | TSz &gt; Kosten'!I34</f>
        <v>0</v>
      </c>
      <c r="S39" s="377">
        <f t="shared" si="4"/>
        <v>0</v>
      </c>
      <c r="T39" s="434"/>
      <c r="U39" s="376">
        <f>'INPUT | TSz &gt; Kosten'!J34</f>
        <v>0</v>
      </c>
      <c r="V39" s="377">
        <f t="shared" si="5"/>
        <v>0</v>
      </c>
      <c r="W39" s="434"/>
      <c r="X39" s="376">
        <f>'INPUT | TSz &gt; Kosten'!K34</f>
        <v>0</v>
      </c>
      <c r="Y39" s="377">
        <f t="shared" si="6"/>
        <v>0</v>
      </c>
      <c r="Z39" s="434"/>
      <c r="AA39" s="376">
        <f t="shared" ref="AA39:AA42" si="9">F39+I39+L39+O39+R39+U39+X39</f>
        <v>0</v>
      </c>
      <c r="AB39" s="386">
        <f t="shared" ref="AB39:AB42" si="10">G39+J39+M39+P39+S39+V39+Y39</f>
        <v>0</v>
      </c>
      <c r="AC39" s="378"/>
      <c r="AD39" s="26"/>
      <c r="AF39" s="526"/>
    </row>
    <row r="40" spans="1:32">
      <c r="A40" s="112" t="str">
        <f>'INPUT | TSz &gt; Kosten'!B35</f>
        <v>Jahr 22</v>
      </c>
      <c r="B40" s="379">
        <f ca="1">'INPUT | TSz &gt; Kosten'!C35</f>
        <v>2045</v>
      </c>
      <c r="C40" s="26"/>
      <c r="D40" s="464" t="s">
        <v>195</v>
      </c>
      <c r="E40" s="26"/>
      <c r="F40" s="376">
        <f>'INPUT | TSz &gt; Kosten'!E35</f>
        <v>0</v>
      </c>
      <c r="G40" s="377">
        <f t="shared" si="0"/>
        <v>0</v>
      </c>
      <c r="H40" s="434"/>
      <c r="I40" s="376">
        <f>'INPUT | TSz &gt; Kosten'!F35</f>
        <v>0</v>
      </c>
      <c r="J40" s="377">
        <f t="shared" si="1"/>
        <v>0</v>
      </c>
      <c r="K40" s="434"/>
      <c r="L40" s="376">
        <f>'INPUT | TSz &gt; Kosten'!G35</f>
        <v>0</v>
      </c>
      <c r="M40" s="377">
        <f t="shared" si="2"/>
        <v>0</v>
      </c>
      <c r="N40" s="434"/>
      <c r="O40" s="376">
        <f>'INPUT | TSz &gt; Kosten'!H35</f>
        <v>0</v>
      </c>
      <c r="P40" s="377">
        <f t="shared" si="3"/>
        <v>0</v>
      </c>
      <c r="Q40" s="434"/>
      <c r="R40" s="376">
        <f>'INPUT | TSz &gt; Kosten'!I35</f>
        <v>0</v>
      </c>
      <c r="S40" s="377">
        <f t="shared" si="4"/>
        <v>0</v>
      </c>
      <c r="T40" s="434"/>
      <c r="U40" s="376">
        <f>'INPUT | TSz &gt; Kosten'!J35</f>
        <v>0</v>
      </c>
      <c r="V40" s="377">
        <f t="shared" si="5"/>
        <v>0</v>
      </c>
      <c r="W40" s="434"/>
      <c r="X40" s="376">
        <f>'INPUT | TSz &gt; Kosten'!K35</f>
        <v>0</v>
      </c>
      <c r="Y40" s="377">
        <f t="shared" si="6"/>
        <v>0</v>
      </c>
      <c r="Z40" s="434"/>
      <c r="AA40" s="376">
        <f t="shared" si="9"/>
        <v>0</v>
      </c>
      <c r="AB40" s="386">
        <f t="shared" si="10"/>
        <v>0</v>
      </c>
      <c r="AC40" s="378"/>
      <c r="AD40" s="26"/>
      <c r="AF40" s="526"/>
    </row>
    <row r="41" spans="1:32">
      <c r="A41" s="112" t="str">
        <f>'INPUT | TSz &gt; Kosten'!B36</f>
        <v>Jahr 23</v>
      </c>
      <c r="B41" s="379">
        <f ca="1">'INPUT | TSz &gt; Kosten'!C36</f>
        <v>2046</v>
      </c>
      <c r="C41" s="26"/>
      <c r="D41" s="464" t="s">
        <v>195</v>
      </c>
      <c r="E41" s="26"/>
      <c r="F41" s="376">
        <f>'INPUT | TSz &gt; Kosten'!E36</f>
        <v>0</v>
      </c>
      <c r="G41" s="377">
        <f t="shared" si="0"/>
        <v>0</v>
      </c>
      <c r="H41" s="434"/>
      <c r="I41" s="376">
        <f>'INPUT | TSz &gt; Kosten'!F36</f>
        <v>0</v>
      </c>
      <c r="J41" s="377">
        <f t="shared" si="1"/>
        <v>0</v>
      </c>
      <c r="K41" s="434"/>
      <c r="L41" s="376">
        <f>'INPUT | TSz &gt; Kosten'!G36</f>
        <v>0</v>
      </c>
      <c r="M41" s="377">
        <f t="shared" si="2"/>
        <v>0</v>
      </c>
      <c r="N41" s="434"/>
      <c r="O41" s="376">
        <f>'INPUT | TSz &gt; Kosten'!H36</f>
        <v>0</v>
      </c>
      <c r="P41" s="377">
        <f t="shared" si="3"/>
        <v>0</v>
      </c>
      <c r="Q41" s="434"/>
      <c r="R41" s="376">
        <f>'INPUT | TSz &gt; Kosten'!I36</f>
        <v>0</v>
      </c>
      <c r="S41" s="377">
        <f t="shared" si="4"/>
        <v>0</v>
      </c>
      <c r="T41" s="434"/>
      <c r="U41" s="376">
        <f>'INPUT | TSz &gt; Kosten'!J36</f>
        <v>0</v>
      </c>
      <c r="V41" s="377">
        <f t="shared" si="5"/>
        <v>0</v>
      </c>
      <c r="W41" s="434"/>
      <c r="X41" s="376">
        <f>'INPUT | TSz &gt; Kosten'!K36</f>
        <v>0</v>
      </c>
      <c r="Y41" s="377">
        <f t="shared" si="6"/>
        <v>0</v>
      </c>
      <c r="Z41" s="434"/>
      <c r="AA41" s="376">
        <f t="shared" si="9"/>
        <v>0</v>
      </c>
      <c r="AB41" s="386">
        <f t="shared" si="10"/>
        <v>0</v>
      </c>
      <c r="AC41" s="378"/>
      <c r="AD41" s="26"/>
      <c r="AF41" s="526"/>
    </row>
    <row r="42" spans="1:32">
      <c r="A42" s="112" t="str">
        <f>'INPUT | TSz &gt; Kosten'!B37</f>
        <v>Jahr 24</v>
      </c>
      <c r="B42" s="379">
        <f ca="1">'INPUT | TSz &gt; Kosten'!C37</f>
        <v>2047</v>
      </c>
      <c r="C42" s="26"/>
      <c r="D42" s="464" t="s">
        <v>195</v>
      </c>
      <c r="E42" s="26"/>
      <c r="F42" s="376">
        <f>'INPUT | TSz &gt; Kosten'!E37</f>
        <v>0</v>
      </c>
      <c r="G42" s="377">
        <f t="shared" si="0"/>
        <v>0</v>
      </c>
      <c r="H42" s="434"/>
      <c r="I42" s="376">
        <f>'INPUT | TSz &gt; Kosten'!F37</f>
        <v>0</v>
      </c>
      <c r="J42" s="377">
        <f t="shared" si="1"/>
        <v>0</v>
      </c>
      <c r="K42" s="434"/>
      <c r="L42" s="376">
        <f>'INPUT | TSz &gt; Kosten'!G37</f>
        <v>0</v>
      </c>
      <c r="M42" s="377">
        <f t="shared" si="2"/>
        <v>0</v>
      </c>
      <c r="N42" s="434"/>
      <c r="O42" s="376">
        <f>'INPUT | TSz &gt; Kosten'!H37</f>
        <v>0</v>
      </c>
      <c r="P42" s="377">
        <v>0</v>
      </c>
      <c r="Q42" s="434"/>
      <c r="R42" s="376">
        <f>'INPUT | TSz &gt; Kosten'!I37</f>
        <v>0</v>
      </c>
      <c r="S42" s="377">
        <f t="shared" si="4"/>
        <v>0</v>
      </c>
      <c r="T42" s="434"/>
      <c r="U42" s="376">
        <f>'INPUT | TSz &gt; Kosten'!J37</f>
        <v>0</v>
      </c>
      <c r="V42" s="377">
        <f t="shared" si="5"/>
        <v>0</v>
      </c>
      <c r="W42" s="434"/>
      <c r="X42" s="376">
        <f>'INPUT | TSz &gt; Kosten'!K37</f>
        <v>0</v>
      </c>
      <c r="Y42" s="377">
        <f t="shared" si="6"/>
        <v>0</v>
      </c>
      <c r="Z42" s="434"/>
      <c r="AA42" s="376">
        <f t="shared" si="9"/>
        <v>0</v>
      </c>
      <c r="AB42" s="386">
        <f t="shared" si="10"/>
        <v>0</v>
      </c>
      <c r="AC42" s="378"/>
      <c r="AD42" s="26"/>
      <c r="AF42" s="526"/>
    </row>
    <row r="43" spans="1:32">
      <c r="A43" s="112" t="str">
        <f>'INPUT | TSz &gt; Kosten'!B38</f>
        <v>Jahr 25</v>
      </c>
      <c r="B43" s="379">
        <f ca="1">'INPUT | TSz &gt; Kosten'!C38</f>
        <v>2048</v>
      </c>
      <c r="C43" s="26"/>
      <c r="D43" s="464" t="s">
        <v>195</v>
      </c>
      <c r="E43" s="26"/>
      <c r="F43" s="376">
        <f>'INPUT | TSz &gt; Kosten'!E38</f>
        <v>0</v>
      </c>
      <c r="G43" s="377">
        <f t="shared" si="0"/>
        <v>0</v>
      </c>
      <c r="H43" s="434"/>
      <c r="I43" s="376">
        <f>'INPUT | TSz &gt; Kosten'!F38</f>
        <v>0</v>
      </c>
      <c r="J43" s="377">
        <f t="shared" si="1"/>
        <v>0</v>
      </c>
      <c r="K43" s="434"/>
      <c r="L43" s="376">
        <f>'INPUT | TSz &gt; Kosten'!G38</f>
        <v>0</v>
      </c>
      <c r="M43" s="377">
        <f t="shared" si="2"/>
        <v>0</v>
      </c>
      <c r="N43" s="434"/>
      <c r="O43" s="376">
        <f>'INPUT | TSz &gt; Kosten'!H38</f>
        <v>0</v>
      </c>
      <c r="P43" s="377">
        <f t="shared" si="3"/>
        <v>0</v>
      </c>
      <c r="Q43" s="434"/>
      <c r="R43" s="376">
        <f>'INPUT | TSz &gt; Kosten'!I38</f>
        <v>0</v>
      </c>
      <c r="S43" s="377">
        <f t="shared" si="4"/>
        <v>0</v>
      </c>
      <c r="T43" s="434"/>
      <c r="U43" s="376">
        <f>'INPUT | TSz &gt; Kosten'!J38</f>
        <v>0</v>
      </c>
      <c r="V43" s="377">
        <f t="shared" si="5"/>
        <v>0</v>
      </c>
      <c r="W43" s="434"/>
      <c r="X43" s="376">
        <f>'INPUT | TSz &gt; Kosten'!K38</f>
        <v>0</v>
      </c>
      <c r="Y43" s="377">
        <f t="shared" si="6"/>
        <v>0</v>
      </c>
      <c r="Z43" s="434"/>
      <c r="AA43" s="376">
        <f t="shared" ref="AA43:AA52" si="11">F43+I43+L43+O43+R43+U43+X43</f>
        <v>0</v>
      </c>
      <c r="AB43" s="386">
        <f t="shared" ref="AB43:AB52" si="12">G43+J43+M43+P43+S43+V43+Y43</f>
        <v>0</v>
      </c>
      <c r="AC43" s="450"/>
      <c r="AD43" s="26"/>
    </row>
    <row r="44" spans="1:32">
      <c r="A44" s="112" t="str">
        <f>'INPUT | TSz &gt; Kosten'!B39</f>
        <v>Jahr 26</v>
      </c>
      <c r="B44" s="379">
        <f ca="1">'INPUT | TSz &gt; Kosten'!C39</f>
        <v>2049</v>
      </c>
      <c r="C44" s="26"/>
      <c r="D44" s="464" t="s">
        <v>195</v>
      </c>
      <c r="E44" s="26"/>
      <c r="F44" s="376">
        <f>'INPUT | TSz &gt; Kosten'!E39</f>
        <v>0</v>
      </c>
      <c r="G44" s="377">
        <f t="shared" si="0"/>
        <v>0</v>
      </c>
      <c r="H44" s="434"/>
      <c r="I44" s="376">
        <f>'INPUT | TSz &gt; Kosten'!F39</f>
        <v>0</v>
      </c>
      <c r="J44" s="377">
        <f t="shared" si="1"/>
        <v>0</v>
      </c>
      <c r="K44" s="434"/>
      <c r="L44" s="376">
        <f>'INPUT | TSz &gt; Kosten'!G39</f>
        <v>0</v>
      </c>
      <c r="M44" s="377">
        <f t="shared" si="2"/>
        <v>0</v>
      </c>
      <c r="N44" s="434"/>
      <c r="O44" s="376">
        <f>'INPUT | TSz &gt; Kosten'!H39</f>
        <v>0</v>
      </c>
      <c r="P44" s="377">
        <f t="shared" si="3"/>
        <v>0</v>
      </c>
      <c r="Q44" s="434"/>
      <c r="R44" s="376">
        <f>'INPUT | TSz &gt; Kosten'!I39</f>
        <v>0</v>
      </c>
      <c r="S44" s="377">
        <f t="shared" si="4"/>
        <v>0</v>
      </c>
      <c r="T44" s="434"/>
      <c r="U44" s="376">
        <f>'INPUT | TSz &gt; Kosten'!J39</f>
        <v>0</v>
      </c>
      <c r="V44" s="377">
        <f t="shared" si="5"/>
        <v>0</v>
      </c>
      <c r="W44" s="434"/>
      <c r="X44" s="376">
        <f>'INPUT | TSz &gt; Kosten'!K39</f>
        <v>0</v>
      </c>
      <c r="Y44" s="377">
        <f t="shared" si="6"/>
        <v>0</v>
      </c>
      <c r="Z44" s="434"/>
      <c r="AA44" s="376">
        <f t="shared" si="11"/>
        <v>0</v>
      </c>
      <c r="AB44" s="386">
        <f t="shared" si="12"/>
        <v>0</v>
      </c>
      <c r="AC44" s="450"/>
      <c r="AD44" s="26"/>
    </row>
    <row r="45" spans="1:32">
      <c r="A45" s="112" t="str">
        <f>'INPUT | TSz &gt; Kosten'!B40</f>
        <v>Jahr 27</v>
      </c>
      <c r="B45" s="379">
        <f ca="1">'INPUT | TSz &gt; Kosten'!C40</f>
        <v>2050</v>
      </c>
      <c r="C45" s="26"/>
      <c r="D45" s="464" t="s">
        <v>195</v>
      </c>
      <c r="E45" s="26"/>
      <c r="F45" s="376">
        <f>'INPUT | TSz &gt; Kosten'!E40</f>
        <v>0</v>
      </c>
      <c r="G45" s="377">
        <f t="shared" si="0"/>
        <v>0</v>
      </c>
      <c r="H45" s="434"/>
      <c r="I45" s="376">
        <f>'INPUT | TSz &gt; Kosten'!F40</f>
        <v>0</v>
      </c>
      <c r="J45" s="377">
        <f t="shared" si="1"/>
        <v>0</v>
      </c>
      <c r="K45" s="434"/>
      <c r="L45" s="376">
        <f>'INPUT | TSz &gt; Kosten'!G40</f>
        <v>0</v>
      </c>
      <c r="M45" s="377">
        <f t="shared" si="2"/>
        <v>0</v>
      </c>
      <c r="N45" s="434"/>
      <c r="O45" s="376">
        <f>'INPUT | TSz &gt; Kosten'!H40</f>
        <v>0</v>
      </c>
      <c r="P45" s="377">
        <f t="shared" si="3"/>
        <v>0</v>
      </c>
      <c r="Q45" s="434"/>
      <c r="R45" s="376">
        <f>'INPUT | TSz &gt; Kosten'!I40</f>
        <v>0</v>
      </c>
      <c r="S45" s="377">
        <f t="shared" si="4"/>
        <v>0</v>
      </c>
      <c r="T45" s="434"/>
      <c r="U45" s="376">
        <f>'INPUT | TSz &gt; Kosten'!J40</f>
        <v>0</v>
      </c>
      <c r="V45" s="377">
        <f t="shared" si="5"/>
        <v>0</v>
      </c>
      <c r="W45" s="434"/>
      <c r="X45" s="376">
        <f>'INPUT | TSz &gt; Kosten'!K40</f>
        <v>0</v>
      </c>
      <c r="Y45" s="377">
        <f t="shared" si="6"/>
        <v>0</v>
      </c>
      <c r="Z45" s="434"/>
      <c r="AA45" s="376">
        <f t="shared" si="11"/>
        <v>0</v>
      </c>
      <c r="AB45" s="386">
        <f t="shared" si="12"/>
        <v>0</v>
      </c>
      <c r="AC45" s="450"/>
      <c r="AD45" s="26"/>
    </row>
    <row r="46" spans="1:32">
      <c r="A46" s="112" t="str">
        <f>'INPUT | TSz &gt; Kosten'!B41</f>
        <v>Jahr 28</v>
      </c>
      <c r="B46" s="379">
        <f ca="1">'INPUT | TSz &gt; Kosten'!C41</f>
        <v>2051</v>
      </c>
      <c r="C46" s="26"/>
      <c r="D46" s="464" t="s">
        <v>195</v>
      </c>
      <c r="E46" s="26"/>
      <c r="F46" s="376">
        <f>'INPUT | TSz &gt; Kosten'!E41</f>
        <v>0</v>
      </c>
      <c r="G46" s="377">
        <f t="shared" si="0"/>
        <v>0</v>
      </c>
      <c r="H46" s="434"/>
      <c r="I46" s="376">
        <f>'INPUT | TSz &gt; Kosten'!F41</f>
        <v>0</v>
      </c>
      <c r="J46" s="377">
        <f t="shared" si="1"/>
        <v>0</v>
      </c>
      <c r="K46" s="434"/>
      <c r="L46" s="376">
        <f>'INPUT | TSz &gt; Kosten'!G41</f>
        <v>0</v>
      </c>
      <c r="M46" s="377">
        <f t="shared" si="2"/>
        <v>0</v>
      </c>
      <c r="N46" s="434"/>
      <c r="O46" s="376">
        <f>'INPUT | TSz &gt; Kosten'!H41</f>
        <v>0</v>
      </c>
      <c r="P46" s="377">
        <f t="shared" si="3"/>
        <v>0</v>
      </c>
      <c r="Q46" s="434"/>
      <c r="R46" s="376">
        <f>'INPUT | TSz &gt; Kosten'!I41</f>
        <v>0</v>
      </c>
      <c r="S46" s="377">
        <f t="shared" si="4"/>
        <v>0</v>
      </c>
      <c r="T46" s="434"/>
      <c r="U46" s="376">
        <f>'INPUT | TSz &gt; Kosten'!J41</f>
        <v>0</v>
      </c>
      <c r="V46" s="377">
        <f t="shared" si="5"/>
        <v>0</v>
      </c>
      <c r="W46" s="434"/>
      <c r="X46" s="376">
        <f>'INPUT | TSz &gt; Kosten'!K41</f>
        <v>0</v>
      </c>
      <c r="Y46" s="377">
        <f t="shared" si="6"/>
        <v>0</v>
      </c>
      <c r="Z46" s="434"/>
      <c r="AA46" s="376">
        <f t="shared" si="11"/>
        <v>0</v>
      </c>
      <c r="AB46" s="386">
        <f t="shared" si="12"/>
        <v>0</v>
      </c>
      <c r="AC46" s="450"/>
      <c r="AD46" s="26"/>
    </row>
    <row r="47" spans="1:32">
      <c r="A47" s="112" t="str">
        <f>'INPUT | TSz &gt; Kosten'!B42</f>
        <v>Jahr 29</v>
      </c>
      <c r="B47" s="379">
        <f ca="1">'INPUT | TSz &gt; Kosten'!C42</f>
        <v>2052</v>
      </c>
      <c r="C47" s="26"/>
      <c r="D47" s="464" t="s">
        <v>195</v>
      </c>
      <c r="E47" s="26"/>
      <c r="F47" s="376">
        <f>'INPUT | TSz &gt; Kosten'!E42</f>
        <v>0</v>
      </c>
      <c r="G47" s="377">
        <f t="shared" si="0"/>
        <v>0</v>
      </c>
      <c r="H47" s="434"/>
      <c r="I47" s="376">
        <f>'INPUT | TSz &gt; Kosten'!F42</f>
        <v>0</v>
      </c>
      <c r="J47" s="377">
        <f t="shared" si="1"/>
        <v>0</v>
      </c>
      <c r="K47" s="434"/>
      <c r="L47" s="376">
        <f>'INPUT | TSz &gt; Kosten'!G42</f>
        <v>0</v>
      </c>
      <c r="M47" s="377">
        <f t="shared" si="2"/>
        <v>0</v>
      </c>
      <c r="N47" s="434"/>
      <c r="O47" s="376">
        <f>'INPUT | TSz &gt; Kosten'!H42</f>
        <v>0</v>
      </c>
      <c r="P47" s="377">
        <f t="shared" si="3"/>
        <v>0</v>
      </c>
      <c r="Q47" s="434"/>
      <c r="R47" s="376">
        <f>'INPUT | TSz &gt; Kosten'!I42</f>
        <v>0</v>
      </c>
      <c r="S47" s="377">
        <f t="shared" si="4"/>
        <v>0</v>
      </c>
      <c r="T47" s="434"/>
      <c r="U47" s="376">
        <f>'INPUT | TSz &gt; Kosten'!J42</f>
        <v>0</v>
      </c>
      <c r="V47" s="377">
        <f t="shared" si="5"/>
        <v>0</v>
      </c>
      <c r="W47" s="434"/>
      <c r="X47" s="376">
        <f>'INPUT | TSz &gt; Kosten'!K42</f>
        <v>0</v>
      </c>
      <c r="Y47" s="377">
        <f t="shared" si="6"/>
        <v>0</v>
      </c>
      <c r="Z47" s="434"/>
      <c r="AA47" s="376">
        <f t="shared" si="11"/>
        <v>0</v>
      </c>
      <c r="AB47" s="386">
        <f t="shared" si="12"/>
        <v>0</v>
      </c>
      <c r="AC47" s="450"/>
      <c r="AD47" s="26"/>
    </row>
    <row r="48" spans="1:32">
      <c r="A48" s="112" t="str">
        <f>'INPUT | TSz &gt; Kosten'!B43</f>
        <v>Jahr 30</v>
      </c>
      <c r="B48" s="379">
        <f ca="1">'INPUT | TSz &gt; Kosten'!C43</f>
        <v>2053</v>
      </c>
      <c r="C48" s="26"/>
      <c r="D48" s="464" t="s">
        <v>195</v>
      </c>
      <c r="E48" s="26"/>
      <c r="F48" s="376">
        <f>'INPUT | TSz &gt; Kosten'!E43</f>
        <v>0</v>
      </c>
      <c r="G48" s="377">
        <f t="shared" si="0"/>
        <v>0</v>
      </c>
      <c r="H48" s="434"/>
      <c r="I48" s="376">
        <f>'INPUT | TSz &gt; Kosten'!F43</f>
        <v>0</v>
      </c>
      <c r="J48" s="377">
        <f t="shared" si="1"/>
        <v>0</v>
      </c>
      <c r="K48" s="434"/>
      <c r="L48" s="376">
        <f>'INPUT | TSz &gt; Kosten'!G43</f>
        <v>0</v>
      </c>
      <c r="M48" s="377">
        <f t="shared" si="2"/>
        <v>0</v>
      </c>
      <c r="N48" s="434"/>
      <c r="O48" s="376">
        <f>'INPUT | TSz &gt; Kosten'!H43</f>
        <v>0</v>
      </c>
      <c r="P48" s="377">
        <f t="shared" si="3"/>
        <v>0</v>
      </c>
      <c r="Q48" s="434"/>
      <c r="R48" s="376">
        <f>'INPUT | TSz &gt; Kosten'!I43</f>
        <v>0</v>
      </c>
      <c r="S48" s="377">
        <f t="shared" si="4"/>
        <v>0</v>
      </c>
      <c r="T48" s="434"/>
      <c r="U48" s="376">
        <f>'INPUT | TSz &gt; Kosten'!J43</f>
        <v>0</v>
      </c>
      <c r="V48" s="377">
        <f t="shared" si="5"/>
        <v>0</v>
      </c>
      <c r="W48" s="434"/>
      <c r="X48" s="376">
        <f>'INPUT | TSz &gt; Kosten'!K43</f>
        <v>0</v>
      </c>
      <c r="Y48" s="377">
        <f t="shared" si="6"/>
        <v>0</v>
      </c>
      <c r="Z48" s="434"/>
      <c r="AA48" s="376">
        <f t="shared" si="11"/>
        <v>0</v>
      </c>
      <c r="AB48" s="386">
        <f t="shared" si="12"/>
        <v>0</v>
      </c>
      <c r="AC48" s="450"/>
      <c r="AD48" s="26"/>
    </row>
    <row r="49" spans="1:30">
      <c r="A49" s="112" t="str">
        <f>'INPUT | TSz &gt; Kosten'!B44</f>
        <v>Jahr 31</v>
      </c>
      <c r="B49" s="379" t="str">
        <f ca="1">'INPUT | TSz &gt; Kosten'!C44</f>
        <v/>
      </c>
      <c r="C49" s="26"/>
      <c r="D49" s="464" t="s">
        <v>195</v>
      </c>
      <c r="E49" s="26"/>
      <c r="F49" s="376">
        <f>'INPUT | TSz &gt; Kosten'!E44</f>
        <v>0</v>
      </c>
      <c r="G49" s="377">
        <f t="shared" si="0"/>
        <v>0</v>
      </c>
      <c r="H49" s="434"/>
      <c r="I49" s="376">
        <f>'INPUT | TSz &gt; Kosten'!F44</f>
        <v>0</v>
      </c>
      <c r="J49" s="377">
        <f t="shared" si="1"/>
        <v>0</v>
      </c>
      <c r="K49" s="434"/>
      <c r="L49" s="376">
        <f>'INPUT | TSz &gt; Kosten'!G44</f>
        <v>0</v>
      </c>
      <c r="M49" s="377">
        <f>L49*M$13*VLOOKUP($D49,$AJ$67:$AK$68,2)</f>
        <v>0</v>
      </c>
      <c r="N49" s="434"/>
      <c r="O49" s="376">
        <f>'INPUT | TSz &gt; Kosten'!H44</f>
        <v>0</v>
      </c>
      <c r="P49" s="377">
        <f t="shared" si="3"/>
        <v>0</v>
      </c>
      <c r="Q49" s="434"/>
      <c r="R49" s="376">
        <f>'INPUT | TSz &gt; Kosten'!I44</f>
        <v>0</v>
      </c>
      <c r="S49" s="377">
        <f t="shared" si="4"/>
        <v>0</v>
      </c>
      <c r="T49" s="434"/>
      <c r="U49" s="376">
        <f>'INPUT | TSz &gt; Kosten'!J44</f>
        <v>0</v>
      </c>
      <c r="V49" s="377">
        <f t="shared" si="5"/>
        <v>0</v>
      </c>
      <c r="W49" s="434"/>
      <c r="X49" s="376">
        <f>'INPUT | TSz &gt; Kosten'!K44</f>
        <v>0</v>
      </c>
      <c r="Y49" s="377">
        <f t="shared" si="6"/>
        <v>0</v>
      </c>
      <c r="Z49" s="434"/>
      <c r="AA49" s="376">
        <f t="shared" si="11"/>
        <v>0</v>
      </c>
      <c r="AB49" s="386">
        <f t="shared" si="12"/>
        <v>0</v>
      </c>
      <c r="AC49" s="450"/>
      <c r="AD49" s="26"/>
    </row>
    <row r="50" spans="1:30">
      <c r="A50" s="112" t="str">
        <f>'INPUT | TSz &gt; Kosten'!B45</f>
        <v>Jahr 32</v>
      </c>
      <c r="B50" s="379" t="str">
        <f ca="1">'INPUT | TSz &gt; Kosten'!C45</f>
        <v/>
      </c>
      <c r="C50" s="26"/>
      <c r="D50" s="464" t="s">
        <v>195</v>
      </c>
      <c r="E50" s="26"/>
      <c r="F50" s="376">
        <f>'INPUT | TSz &gt; Kosten'!E45</f>
        <v>0</v>
      </c>
      <c r="G50" s="377">
        <f t="shared" si="0"/>
        <v>0</v>
      </c>
      <c r="H50" s="434"/>
      <c r="I50" s="376">
        <f>'INPUT | TSz &gt; Kosten'!F45</f>
        <v>0</v>
      </c>
      <c r="J50" s="377">
        <f t="shared" si="1"/>
        <v>0</v>
      </c>
      <c r="K50" s="434"/>
      <c r="L50" s="376">
        <f>'INPUT | TSz &gt; Kosten'!G45</f>
        <v>0</v>
      </c>
      <c r="M50" s="377">
        <f t="shared" si="2"/>
        <v>0</v>
      </c>
      <c r="N50" s="434"/>
      <c r="O50" s="376">
        <f>'INPUT | TSz &gt; Kosten'!H45</f>
        <v>0</v>
      </c>
      <c r="P50" s="377">
        <f t="shared" si="3"/>
        <v>0</v>
      </c>
      <c r="Q50" s="434"/>
      <c r="R50" s="376">
        <f>'INPUT | TSz &gt; Kosten'!I45</f>
        <v>0</v>
      </c>
      <c r="S50" s="377">
        <f t="shared" si="4"/>
        <v>0</v>
      </c>
      <c r="T50" s="434"/>
      <c r="U50" s="376">
        <f>'INPUT | TSz &gt; Kosten'!J45</f>
        <v>0</v>
      </c>
      <c r="V50" s="377">
        <f t="shared" si="5"/>
        <v>0</v>
      </c>
      <c r="W50" s="434"/>
      <c r="X50" s="376">
        <f>'INPUT | TSz &gt; Kosten'!K45</f>
        <v>0</v>
      </c>
      <c r="Y50" s="377">
        <f t="shared" si="6"/>
        <v>0</v>
      </c>
      <c r="Z50" s="434"/>
      <c r="AA50" s="376">
        <f t="shared" si="11"/>
        <v>0</v>
      </c>
      <c r="AB50" s="386">
        <f t="shared" si="12"/>
        <v>0</v>
      </c>
      <c r="AC50" s="450"/>
      <c r="AD50" s="26"/>
    </row>
    <row r="51" spans="1:30">
      <c r="A51" s="112" t="str">
        <f>'INPUT | TSz &gt; Kosten'!B46</f>
        <v>Jahr 33</v>
      </c>
      <c r="B51" s="379" t="str">
        <f ca="1">'INPUT | TSz &gt; Kosten'!C46</f>
        <v/>
      </c>
      <c r="C51" s="26"/>
      <c r="D51" s="464" t="s">
        <v>195</v>
      </c>
      <c r="E51" s="26"/>
      <c r="F51" s="376">
        <f>'INPUT | TSz &gt; Kosten'!E46</f>
        <v>0</v>
      </c>
      <c r="G51" s="377">
        <f t="shared" si="0"/>
        <v>0</v>
      </c>
      <c r="H51" s="434"/>
      <c r="I51" s="376">
        <f>'INPUT | TSz &gt; Kosten'!F46</f>
        <v>0</v>
      </c>
      <c r="J51" s="377">
        <f t="shared" si="1"/>
        <v>0</v>
      </c>
      <c r="K51" s="434"/>
      <c r="L51" s="376">
        <f>'INPUT | TSz &gt; Kosten'!G46</f>
        <v>0</v>
      </c>
      <c r="M51" s="377">
        <f t="shared" si="2"/>
        <v>0</v>
      </c>
      <c r="N51" s="434"/>
      <c r="O51" s="376">
        <f>'INPUT | TSz &gt; Kosten'!H46</f>
        <v>0</v>
      </c>
      <c r="P51" s="377">
        <f t="shared" si="3"/>
        <v>0</v>
      </c>
      <c r="Q51" s="434"/>
      <c r="R51" s="376">
        <f>'INPUT | TSz &gt; Kosten'!I46</f>
        <v>0</v>
      </c>
      <c r="S51" s="377">
        <f t="shared" si="4"/>
        <v>0</v>
      </c>
      <c r="T51" s="434"/>
      <c r="U51" s="376">
        <f>'INPUT | TSz &gt; Kosten'!J46</f>
        <v>0</v>
      </c>
      <c r="V51" s="377">
        <f t="shared" si="5"/>
        <v>0</v>
      </c>
      <c r="W51" s="434"/>
      <c r="X51" s="376">
        <f>'INPUT | TSz &gt; Kosten'!K46</f>
        <v>0</v>
      </c>
      <c r="Y51" s="377">
        <f t="shared" si="6"/>
        <v>0</v>
      </c>
      <c r="Z51" s="434"/>
      <c r="AA51" s="376">
        <f t="shared" si="11"/>
        <v>0</v>
      </c>
      <c r="AB51" s="386">
        <f t="shared" si="12"/>
        <v>0</v>
      </c>
      <c r="AC51" s="450"/>
      <c r="AD51" s="26"/>
    </row>
    <row r="52" spans="1:30">
      <c r="A52" s="112" t="str">
        <f>'INPUT | TSz &gt; Kosten'!B47</f>
        <v>Jahr 34</v>
      </c>
      <c r="B52" s="379" t="str">
        <f ca="1">'INPUT | TSz &gt; Kosten'!C47</f>
        <v/>
      </c>
      <c r="C52" s="26"/>
      <c r="D52" s="464" t="s">
        <v>195</v>
      </c>
      <c r="E52" s="26"/>
      <c r="F52" s="376">
        <f>'INPUT | TSz &gt; Kosten'!E47</f>
        <v>0</v>
      </c>
      <c r="G52" s="377">
        <f t="shared" si="0"/>
        <v>0</v>
      </c>
      <c r="H52" s="434"/>
      <c r="I52" s="376">
        <f>'INPUT | TSz &gt; Kosten'!F47</f>
        <v>0</v>
      </c>
      <c r="J52" s="377">
        <f t="shared" si="1"/>
        <v>0</v>
      </c>
      <c r="K52" s="434"/>
      <c r="L52" s="376">
        <f>'INPUT | TSz &gt; Kosten'!G47</f>
        <v>0</v>
      </c>
      <c r="M52" s="377">
        <f t="shared" si="2"/>
        <v>0</v>
      </c>
      <c r="N52" s="434"/>
      <c r="O52" s="376">
        <f>'INPUT | TSz &gt; Kosten'!H47</f>
        <v>0</v>
      </c>
      <c r="P52" s="377">
        <f t="shared" si="3"/>
        <v>0</v>
      </c>
      <c r="Q52" s="434"/>
      <c r="R52" s="376">
        <f>'INPUT | TSz &gt; Kosten'!I47</f>
        <v>0</v>
      </c>
      <c r="S52" s="377">
        <f t="shared" si="4"/>
        <v>0</v>
      </c>
      <c r="T52" s="434"/>
      <c r="U52" s="376">
        <f>'INPUT | TSz &gt; Kosten'!J47</f>
        <v>0</v>
      </c>
      <c r="V52" s="377">
        <f t="shared" si="5"/>
        <v>0</v>
      </c>
      <c r="W52" s="434"/>
      <c r="X52" s="376">
        <f>'INPUT | TSz &gt; Kosten'!K47</f>
        <v>0</v>
      </c>
      <c r="Y52" s="377">
        <f t="shared" si="6"/>
        <v>0</v>
      </c>
      <c r="Z52" s="434"/>
      <c r="AA52" s="376">
        <f t="shared" si="11"/>
        <v>0</v>
      </c>
      <c r="AB52" s="386">
        <f t="shared" si="12"/>
        <v>0</v>
      </c>
      <c r="AC52" s="450"/>
      <c r="AD52" s="26"/>
    </row>
    <row r="53" spans="1:30">
      <c r="H53" s="375"/>
      <c r="K53" s="375"/>
      <c r="N53" s="375"/>
      <c r="Q53" s="375"/>
      <c r="T53" s="375"/>
      <c r="W53" s="375"/>
      <c r="Z53" s="375"/>
    </row>
    <row r="54" spans="1:30" s="395" customFormat="1" ht="6" customHeight="1">
      <c r="I54" s="396"/>
      <c r="J54" s="396"/>
      <c r="L54" s="396"/>
      <c r="M54" s="396"/>
      <c r="O54" s="396"/>
      <c r="P54" s="396"/>
      <c r="R54" s="396"/>
      <c r="S54" s="396"/>
      <c r="U54" s="396"/>
      <c r="V54" s="396"/>
      <c r="X54" s="396"/>
      <c r="Y54" s="396"/>
      <c r="AA54" s="396"/>
      <c r="AB54" s="396"/>
    </row>
    <row r="55" spans="1:30" ht="23.25">
      <c r="A55" s="426" t="s">
        <v>415</v>
      </c>
      <c r="Z55" s="375"/>
    </row>
    <row r="56" spans="1:30" ht="14.45" customHeight="1">
      <c r="A56" t="s">
        <v>420</v>
      </c>
      <c r="I56" s="413" t="s">
        <v>236</v>
      </c>
      <c r="J56"/>
      <c r="L56" s="413" t="s">
        <v>237</v>
      </c>
      <c r="O56" s="414" t="s">
        <v>33</v>
      </c>
      <c r="P56" s="414"/>
      <c r="R56" s="369" t="s">
        <v>416</v>
      </c>
      <c r="V56" s="361" t="s">
        <v>417</v>
      </c>
      <c r="Y56" s="529" t="s">
        <v>418</v>
      </c>
      <c r="Z56" s="529"/>
      <c r="AA56" s="529"/>
      <c r="AB56" s="529"/>
    </row>
    <row r="57" spans="1:30">
      <c r="G57" s="112" t="s">
        <v>286</v>
      </c>
      <c r="I57" s="419">
        <f ca="1">Nebenrechnungen!F21</f>
        <v>0</v>
      </c>
      <c r="J57" s="40"/>
      <c r="L57" s="419">
        <f ca="1">Nebenrechnungen!AA21</f>
        <v>0</v>
      </c>
      <c r="S57" s="359" t="s">
        <v>419</v>
      </c>
      <c r="Y57" s="529"/>
      <c r="Z57" s="529"/>
      <c r="AA57" s="529"/>
      <c r="AB57" s="529"/>
    </row>
    <row r="58" spans="1:30">
      <c r="G58" s="203" t="s">
        <v>240</v>
      </c>
      <c r="I58" s="419">
        <f ca="1">'Ergebnis '!V20</f>
        <v>0</v>
      </c>
      <c r="J58" s="40"/>
      <c r="L58" s="419">
        <f ca="1">'Ergebnis '!V61</f>
        <v>0</v>
      </c>
      <c r="O58" s="420">
        <f ca="1">-IF(I58&gt;0,0,I58-IF(L58&gt;0,0,L58))</f>
        <v>0</v>
      </c>
      <c r="P58" s="422"/>
      <c r="S58" s="425">
        <f ca="1">AB17</f>
        <v>0</v>
      </c>
      <c r="V58" s="361">
        <f ca="1">MIN(S58,O58)</f>
        <v>0</v>
      </c>
      <c r="Y58" s="529"/>
      <c r="Z58" s="529"/>
      <c r="AA58" s="529"/>
      <c r="AB58" s="529"/>
    </row>
    <row r="59" spans="1:30">
      <c r="G59" s="203" t="s">
        <v>359</v>
      </c>
      <c r="I59" s="421">
        <f>WACCTSz</f>
        <v>0</v>
      </c>
      <c r="J59" s="40"/>
      <c r="L59" s="421">
        <f>WACCKSz</f>
        <v>0</v>
      </c>
      <c r="O59" s="423"/>
      <c r="P59" s="424"/>
      <c r="Y59" s="529"/>
      <c r="Z59" s="529"/>
      <c r="AA59" s="529"/>
      <c r="AB59" s="529"/>
    </row>
    <row r="60" spans="1:30">
      <c r="H60" s="375"/>
      <c r="K60" s="375"/>
      <c r="N60" s="375"/>
      <c r="Q60" s="375"/>
      <c r="T60" s="375"/>
      <c r="W60" s="375"/>
      <c r="Y60" s="529"/>
      <c r="Z60" s="529"/>
      <c r="AA60" s="529"/>
      <c r="AB60" s="529"/>
    </row>
    <row r="61" spans="1:30" s="368" customFormat="1">
      <c r="F61" s="397"/>
      <c r="G61" s="397"/>
      <c r="H61" s="397"/>
      <c r="I61" s="397"/>
      <c r="J61" s="397"/>
      <c r="K61" s="397"/>
      <c r="L61" s="397"/>
      <c r="M61" s="397"/>
      <c r="N61" s="397"/>
      <c r="O61" s="397"/>
      <c r="P61" s="397"/>
      <c r="Q61" s="397"/>
      <c r="R61" s="397"/>
      <c r="S61" s="397"/>
      <c r="T61" s="397"/>
      <c r="U61" s="397"/>
      <c r="V61" s="397"/>
      <c r="W61" s="397"/>
      <c r="X61" s="397"/>
      <c r="Y61" s="397"/>
      <c r="Z61" s="397"/>
      <c r="AA61" s="397"/>
      <c r="AB61" s="397"/>
    </row>
    <row r="66" spans="36:38">
      <c r="AJ66" s="141" t="s">
        <v>472</v>
      </c>
    </row>
    <row r="67" spans="36:38">
      <c r="AJ67" s="131" t="s">
        <v>196</v>
      </c>
      <c r="AK67" s="131">
        <v>1</v>
      </c>
    </row>
    <row r="68" spans="36:38">
      <c r="AJ68" s="131" t="s">
        <v>195</v>
      </c>
      <c r="AK68" s="131">
        <v>0</v>
      </c>
    </row>
    <row r="72" spans="36:38">
      <c r="AJ72" s="392" t="s">
        <v>332</v>
      </c>
    </row>
    <row r="74" spans="36:38">
      <c r="AJ74" s="141" t="s">
        <v>337</v>
      </c>
    </row>
    <row r="75" spans="36:38">
      <c r="AJ75" s="131">
        <f>'INPUT | Allgemeines'!$O$76</f>
        <v>0</v>
      </c>
      <c r="AL75" s="131" t="str">
        <f>'INPUT | Allgemeines'!$Q$76</f>
        <v>Es wurde noch keine alternative Lösung ausgewählt.</v>
      </c>
    </row>
    <row r="77" spans="36:38">
      <c r="AJ77" s="141" t="s">
        <v>360</v>
      </c>
    </row>
    <row r="78" spans="36:38">
      <c r="AJ78" s="131">
        <f ca="1">'INPUT | Allgemeines'!R102</f>
        <v>30</v>
      </c>
    </row>
  </sheetData>
  <sheetProtection sheet="1" selectLockedCells="1"/>
  <mergeCells count="11">
    <mergeCell ref="AF9:AF42"/>
    <mergeCell ref="D15:D17"/>
    <mergeCell ref="Y56:AB60"/>
    <mergeCell ref="U11:V11"/>
    <mergeCell ref="F11:G11"/>
    <mergeCell ref="I11:J11"/>
    <mergeCell ref="L11:M11"/>
    <mergeCell ref="O11:P11"/>
    <mergeCell ref="R11:S11"/>
    <mergeCell ref="X11:Y11"/>
    <mergeCell ref="AA11:AB11"/>
  </mergeCells>
  <dataValidations count="1">
    <dataValidation type="list" allowBlank="1" sqref="D19:D52" xr:uid="{199C4140-761B-479F-9F23-2E9AF6354DAD}">
      <formula1>$AJ$67:$AJ$68</formula1>
    </dataValidation>
  </dataValidations>
  <pageMargins left="0.70866141732283472" right="0.82677165354330717" top="0.78740157480314965" bottom="2.3622047244094491" header="0.31496062992125984" footer="0.31496062992125984"/>
  <pageSetup paperSize="9" scale="36" orientation="landscape" horizontalDpi="4294967295" verticalDpi="4294967295" r:id="rId1"/>
  <ignoredErrors>
    <ignoredError sqref="H20:I20 H23:I42 H21:I21 H22:I22 H43:I52 H19:I19 K19:L19 K20:L20 K23:L42 K21:L21 K22:L22 K43:L52 N19:O19 N20:O20 N23:O42 N21:O21 N22:O22 N43:O52 Q19:R19 Q20:R20 Q23:R42 Q21:R21 Q22:R22 Q43:R52 T19:U19 T20:U20 T23:U42 T21:U21 T22:U22 T43:U52 W19:X19 W20:X20 W23:X42 W21:X21 W22:X22 W43:X52 G19:G52 J19:J52 M19:M48 P19:P41 S19:S52 V19:V52 Y19:Y52 M50:M52 P43:P52"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7"/>
  <sheetViews>
    <sheetView showGridLines="0" zoomScale="90" zoomScaleNormal="90" workbookViewId="0">
      <selection activeCell="R20" sqref="R20"/>
    </sheetView>
  </sheetViews>
  <sheetFormatPr baseColWidth="10" defaultColWidth="0" defaultRowHeight="15" zeroHeight="1"/>
  <cols>
    <col min="1" max="1" width="15.7109375" customWidth="1"/>
    <col min="2" max="21" width="11.42578125" customWidth="1"/>
    <col min="22" max="22" width="2.7109375" customWidth="1"/>
    <col min="23" max="16384" width="11.42578125" hidden="1"/>
  </cols>
  <sheetData>
    <row r="1" spans="1:23" ht="30" customHeight="1">
      <c r="A1" s="77" t="s">
        <v>23</v>
      </c>
      <c r="B1" s="78"/>
      <c r="C1" s="78"/>
      <c r="D1" s="78"/>
      <c r="E1" s="78"/>
      <c r="F1" s="78"/>
      <c r="G1" s="78"/>
      <c r="H1" s="78"/>
      <c r="I1" s="78"/>
      <c r="J1" s="78"/>
      <c r="K1" s="78"/>
      <c r="L1" s="78"/>
      <c r="M1" s="78"/>
      <c r="N1" s="78"/>
      <c r="O1" s="78"/>
      <c r="P1" s="37" t="s">
        <v>83</v>
      </c>
    </row>
    <row r="2" spans="1:23">
      <c r="A2" t="s">
        <v>108</v>
      </c>
    </row>
    <row r="3" spans="1:23">
      <c r="P3" s="79"/>
      <c r="Q3" s="39" t="s">
        <v>56</v>
      </c>
      <c r="R3" s="39" t="s">
        <v>57</v>
      </c>
      <c r="S3" s="39" t="s">
        <v>75</v>
      </c>
      <c r="T3" s="26"/>
      <c r="W3" s="80"/>
    </row>
    <row r="4" spans="1:23">
      <c r="A4" s="81" t="s">
        <v>24</v>
      </c>
      <c r="B4" s="535"/>
      <c r="C4" s="535"/>
      <c r="D4" s="535"/>
      <c r="E4" s="535"/>
      <c r="F4" s="535"/>
      <c r="G4" s="535"/>
      <c r="I4" s="537" t="s">
        <v>2</v>
      </c>
      <c r="J4" s="532" t="s">
        <v>1</v>
      </c>
      <c r="K4" s="532"/>
      <c r="L4" s="532"/>
      <c r="M4" s="532"/>
      <c r="N4" s="532"/>
      <c r="O4" s="532"/>
      <c r="P4" s="27" t="s">
        <v>39</v>
      </c>
      <c r="Q4" s="38" t="e">
        <f ca="1">Q5/(Q5+Q6)*Q7+Q6/(Q5+Q6)*Q8*(1-Q9)</f>
        <v>#N/A</v>
      </c>
      <c r="R4" s="82" t="e">
        <f ca="1">R5/(R5+R6)*R7+R6/(R5+R6)*R8*(1-Q9)</f>
        <v>#DIV/0!</v>
      </c>
      <c r="S4" s="38" t="e">
        <f ca="1">S5/(S5+S6)*S7+S6/(S5+S6)*S8*(1-Q9)</f>
        <v>#DIV/0!</v>
      </c>
      <c r="W4" s="83"/>
    </row>
    <row r="5" spans="1:23">
      <c r="A5" s="81" t="s">
        <v>40</v>
      </c>
      <c r="B5" s="535"/>
      <c r="C5" s="535"/>
      <c r="D5" s="535"/>
      <c r="E5" s="535"/>
      <c r="F5" s="535"/>
      <c r="G5" s="535"/>
      <c r="I5" s="537"/>
      <c r="J5" s="533" t="s">
        <v>3</v>
      </c>
      <c r="K5" s="533"/>
      <c r="L5" s="533"/>
      <c r="M5" s="533"/>
      <c r="N5" s="533"/>
      <c r="O5" s="533"/>
      <c r="P5" s="84" t="s">
        <v>18</v>
      </c>
      <c r="Q5" s="85">
        <f ca="1">'Tatsächliches Szenario'!B58</f>
        <v>1000</v>
      </c>
      <c r="R5" s="48">
        <f ca="1">'Kontrafaktisches Szenario'!B53</f>
        <v>0</v>
      </c>
      <c r="S5" s="48">
        <f ca="1">R5</f>
        <v>0</v>
      </c>
      <c r="W5" s="83"/>
    </row>
    <row r="6" spans="1:23">
      <c r="A6" s="81" t="s">
        <v>25</v>
      </c>
      <c r="B6" s="536"/>
      <c r="C6" s="536"/>
      <c r="D6" s="536"/>
      <c r="E6" s="536"/>
      <c r="F6" s="536"/>
      <c r="G6" s="536"/>
      <c r="I6" s="537"/>
      <c r="J6" s="534" t="s">
        <v>4</v>
      </c>
      <c r="K6" s="534"/>
      <c r="L6" s="534"/>
      <c r="M6" s="534"/>
      <c r="N6" s="534"/>
      <c r="O6" s="534"/>
      <c r="P6" s="64" t="s">
        <v>27</v>
      </c>
      <c r="Q6" s="51">
        <f ca="1">'Tatsächliches Szenario'!B55</f>
        <v>0</v>
      </c>
      <c r="R6" s="48">
        <f ca="1">'Kontrafaktisches Szenario'!B51</f>
        <v>0</v>
      </c>
      <c r="S6" s="48">
        <f ca="1">R6</f>
        <v>0</v>
      </c>
      <c r="W6" s="83"/>
    </row>
    <row r="7" spans="1:23" ht="18">
      <c r="A7" s="538" t="s">
        <v>95</v>
      </c>
      <c r="B7" s="539"/>
      <c r="C7" s="539"/>
      <c r="D7" s="539"/>
      <c r="E7" s="539"/>
      <c r="F7" s="540"/>
      <c r="G7" s="2"/>
      <c r="P7" s="64" t="s">
        <v>28</v>
      </c>
      <c r="Q7" s="71" t="e">
        <f>VLOOKUP(G7,P11:Q17,2,TRUE)</f>
        <v>#N/A</v>
      </c>
      <c r="R7" s="38" t="e">
        <f>VLOOKUP(G7,P11:R17,2,TRUE)</f>
        <v>#N/A</v>
      </c>
      <c r="S7" s="38" t="e">
        <f>VLOOKUP(G7,P11:R17,3,TRUE)</f>
        <v>#N/A</v>
      </c>
      <c r="W7" s="83"/>
    </row>
    <row r="8" spans="1:23" ht="18">
      <c r="A8" s="541" t="s">
        <v>96</v>
      </c>
      <c r="B8" s="541"/>
      <c r="C8" s="541"/>
      <c r="D8" s="541"/>
      <c r="E8" s="541"/>
      <c r="F8" s="541"/>
      <c r="G8" s="3"/>
      <c r="I8" s="86"/>
      <c r="J8" s="87"/>
      <c r="K8" s="87"/>
      <c r="L8" s="87"/>
      <c r="M8" s="87"/>
      <c r="N8" s="87"/>
      <c r="O8" s="87"/>
      <c r="P8" s="64" t="s">
        <v>29</v>
      </c>
      <c r="Q8" s="71">
        <f>'Tatsächliches Szenario'!C57</f>
        <v>0</v>
      </c>
      <c r="R8" s="38">
        <f>'Kontrafaktisches Szenario'!C52</f>
        <v>0</v>
      </c>
      <c r="S8" s="38">
        <f>'Kontrafaktisches Szenario'!C52</f>
        <v>0</v>
      </c>
      <c r="W8" s="83"/>
    </row>
    <row r="9" spans="1:23">
      <c r="A9" s="88"/>
      <c r="B9" s="89"/>
      <c r="C9" s="89"/>
      <c r="D9" s="89"/>
      <c r="E9" s="89"/>
      <c r="F9" s="89"/>
      <c r="I9" s="86"/>
      <c r="J9" s="87"/>
      <c r="K9" s="87"/>
      <c r="L9" s="87"/>
      <c r="M9" s="87"/>
      <c r="N9" s="87"/>
      <c r="O9" s="87"/>
      <c r="P9" s="90" t="s">
        <v>16</v>
      </c>
      <c r="Q9" s="91">
        <f>'Tatsächliches Szenario'!B16</f>
        <v>0</v>
      </c>
      <c r="R9" s="92"/>
      <c r="S9" s="92"/>
      <c r="W9" s="83"/>
    </row>
    <row r="10" spans="1:23" ht="18">
      <c r="P10" s="70" t="s">
        <v>30</v>
      </c>
      <c r="Q10" s="70" t="s">
        <v>46</v>
      </c>
      <c r="R10" s="39" t="s">
        <v>55</v>
      </c>
      <c r="S10" s="70" t="s">
        <v>45</v>
      </c>
      <c r="T10" s="39" t="s">
        <v>60</v>
      </c>
      <c r="U10" s="93" t="s">
        <v>61</v>
      </c>
      <c r="W10" s="83"/>
    </row>
    <row r="11" spans="1:23" ht="15" customHeight="1">
      <c r="I11" s="542" t="s">
        <v>17</v>
      </c>
      <c r="J11" s="94">
        <v>1</v>
      </c>
      <c r="K11" s="552" t="s">
        <v>62</v>
      </c>
      <c r="L11" s="552"/>
      <c r="M11" s="552"/>
      <c r="N11" s="552"/>
      <c r="O11" s="552"/>
      <c r="P11" s="95">
        <v>1</v>
      </c>
      <c r="Q11" s="96">
        <v>0.09</v>
      </c>
      <c r="R11" s="97">
        <v>7.7299999999999994E-2</v>
      </c>
      <c r="S11" s="64">
        <v>25</v>
      </c>
      <c r="T11" s="27">
        <v>48</v>
      </c>
      <c r="U11" s="98">
        <v>0.8</v>
      </c>
      <c r="W11" s="83"/>
    </row>
    <row r="12" spans="1:23" ht="15" customHeight="1">
      <c r="I12" s="543"/>
      <c r="J12" s="94">
        <v>2</v>
      </c>
      <c r="K12" s="552" t="s">
        <v>65</v>
      </c>
      <c r="L12" s="552"/>
      <c r="M12" s="552"/>
      <c r="N12" s="552"/>
      <c r="O12" s="552"/>
      <c r="P12" s="95">
        <v>2</v>
      </c>
      <c r="Q12" s="99">
        <v>5.0700000000000002E-2</v>
      </c>
      <c r="R12" s="97">
        <v>3.5099999999999999E-2</v>
      </c>
      <c r="S12" s="100">
        <v>25</v>
      </c>
      <c r="T12" s="27">
        <v>48</v>
      </c>
      <c r="U12" s="98">
        <v>0.8</v>
      </c>
      <c r="W12" s="83"/>
    </row>
    <row r="13" spans="1:23">
      <c r="A13" s="88"/>
      <c r="I13" s="543"/>
      <c r="J13" s="94">
        <v>3</v>
      </c>
      <c r="K13" s="552" t="s">
        <v>115</v>
      </c>
      <c r="L13" s="552"/>
      <c r="M13" s="552"/>
      <c r="N13" s="552"/>
      <c r="O13" s="552"/>
      <c r="P13" s="95">
        <v>3</v>
      </c>
      <c r="Q13" s="99">
        <v>5.0700000000000002E-2</v>
      </c>
      <c r="R13" s="97">
        <v>3.5099999999999999E-2</v>
      </c>
      <c r="S13" s="100">
        <v>25</v>
      </c>
      <c r="T13" s="27">
        <v>48</v>
      </c>
      <c r="U13" s="98">
        <v>0.8</v>
      </c>
      <c r="W13" s="83"/>
    </row>
    <row r="14" spans="1:23" ht="30" customHeight="1">
      <c r="A14" s="88"/>
      <c r="I14" s="543"/>
      <c r="J14" s="94">
        <v>4</v>
      </c>
      <c r="K14" s="552" t="s">
        <v>63</v>
      </c>
      <c r="L14" s="552"/>
      <c r="M14" s="552"/>
      <c r="N14" s="552"/>
      <c r="O14" s="552"/>
      <c r="P14" s="95">
        <v>4</v>
      </c>
      <c r="Q14" s="101">
        <v>4.6399999999999997E-2</v>
      </c>
      <c r="R14" s="102">
        <v>4.6399999999999997E-2</v>
      </c>
      <c r="S14" s="100">
        <v>15</v>
      </c>
      <c r="T14" s="27">
        <v>46</v>
      </c>
      <c r="U14" s="98">
        <v>0.5</v>
      </c>
      <c r="W14" s="83"/>
    </row>
    <row r="15" spans="1:23" ht="15" customHeight="1">
      <c r="I15" s="543"/>
      <c r="J15" s="94">
        <v>5</v>
      </c>
      <c r="K15" s="552" t="s">
        <v>64</v>
      </c>
      <c r="L15" s="552"/>
      <c r="M15" s="552"/>
      <c r="N15" s="552"/>
      <c r="O15" s="552"/>
      <c r="P15" s="95">
        <v>5</v>
      </c>
      <c r="Q15" s="101">
        <v>4.6399999999999997E-2</v>
      </c>
      <c r="R15" s="102">
        <v>4.6399999999999997E-2</v>
      </c>
      <c r="S15" s="100">
        <v>20</v>
      </c>
      <c r="T15" s="27">
        <v>46</v>
      </c>
      <c r="U15" s="98">
        <v>0.5</v>
      </c>
      <c r="W15" s="83"/>
    </row>
    <row r="16" spans="1:23" ht="30" customHeight="1">
      <c r="I16" s="544"/>
      <c r="J16" s="94">
        <v>6</v>
      </c>
      <c r="K16" s="552" t="s">
        <v>66</v>
      </c>
      <c r="L16" s="552"/>
      <c r="M16" s="552"/>
      <c r="N16" s="552"/>
      <c r="O16" s="552"/>
      <c r="P16" s="95">
        <v>6</v>
      </c>
      <c r="Q16" s="101">
        <v>4.6399999999999997E-2</v>
      </c>
      <c r="R16" s="102">
        <v>4.6399999999999997E-2</v>
      </c>
      <c r="S16" s="100">
        <v>25</v>
      </c>
      <c r="T16" s="27">
        <v>43</v>
      </c>
      <c r="U16" s="98">
        <v>1</v>
      </c>
    </row>
    <row r="17" spans="1:21"/>
    <row r="18" spans="1:21">
      <c r="A18" s="24" t="s">
        <v>50</v>
      </c>
      <c r="B18" s="24"/>
      <c r="C18" s="24"/>
      <c r="D18" s="24"/>
      <c r="E18" s="24"/>
      <c r="F18" s="24"/>
      <c r="G18" s="24"/>
      <c r="H18" s="24"/>
      <c r="I18" s="24"/>
      <c r="J18" s="24"/>
      <c r="K18" s="24"/>
      <c r="L18" s="24"/>
      <c r="M18" s="24"/>
      <c r="N18" s="24"/>
      <c r="O18" s="24"/>
    </row>
    <row r="19" spans="1:21">
      <c r="P19" s="83"/>
    </row>
    <row r="20" spans="1:21" s="87" customFormat="1" ht="105" customHeight="1">
      <c r="A20" s="103" t="s">
        <v>31</v>
      </c>
      <c r="B20" s="547" t="s">
        <v>47</v>
      </c>
      <c r="C20" s="548"/>
      <c r="D20" s="548"/>
      <c r="E20" s="548"/>
      <c r="F20" s="548"/>
      <c r="G20" s="548"/>
      <c r="H20" s="548"/>
      <c r="I20" s="548"/>
      <c r="J20" s="548"/>
      <c r="K20" s="548"/>
      <c r="L20" s="548"/>
      <c r="M20" s="548"/>
      <c r="N20" s="548"/>
      <c r="O20" s="548"/>
      <c r="P20" s="104"/>
      <c r="Q20"/>
      <c r="R20"/>
      <c r="S20"/>
      <c r="T20"/>
      <c r="U20"/>
    </row>
    <row r="21" spans="1:21" s="87" customFormat="1" ht="90" customHeight="1">
      <c r="A21" s="103" t="s">
        <v>31</v>
      </c>
      <c r="B21" s="547" t="s">
        <v>59</v>
      </c>
      <c r="C21" s="547"/>
      <c r="D21" s="547"/>
      <c r="E21" s="547"/>
      <c r="F21" s="547"/>
      <c r="G21" s="547"/>
      <c r="H21" s="547"/>
      <c r="I21" s="547"/>
      <c r="J21" s="547"/>
      <c r="K21" s="547"/>
      <c r="L21" s="547"/>
      <c r="M21" s="547"/>
      <c r="N21" s="547"/>
      <c r="O21" s="547"/>
      <c r="P21" s="104"/>
      <c r="Q21"/>
      <c r="R21"/>
      <c r="S21"/>
      <c r="T21"/>
      <c r="U21"/>
    </row>
    <row r="22" spans="1:21" s="87" customFormat="1" ht="45" customHeight="1">
      <c r="A22" s="103" t="s">
        <v>31</v>
      </c>
      <c r="B22" s="547" t="s">
        <v>112</v>
      </c>
      <c r="C22" s="547"/>
      <c r="D22" s="547"/>
      <c r="E22" s="547"/>
      <c r="F22" s="547"/>
      <c r="G22" s="547"/>
      <c r="H22" s="547"/>
      <c r="I22" s="547"/>
      <c r="J22" s="547"/>
      <c r="K22" s="547"/>
      <c r="L22" s="547"/>
      <c r="M22" s="547"/>
      <c r="N22" s="547"/>
      <c r="O22" s="547"/>
      <c r="Q22"/>
      <c r="R22"/>
      <c r="S22"/>
      <c r="T22"/>
      <c r="U22"/>
    </row>
    <row r="23" spans="1:21" s="87" customFormat="1" ht="75" customHeight="1">
      <c r="A23" s="105" t="s">
        <v>31</v>
      </c>
      <c r="B23" s="545" t="s">
        <v>113</v>
      </c>
      <c r="C23" s="546"/>
      <c r="D23" s="546"/>
      <c r="E23" s="546"/>
      <c r="F23" s="546"/>
      <c r="G23" s="546"/>
      <c r="H23" s="546"/>
      <c r="I23" s="546"/>
      <c r="J23" s="546"/>
      <c r="K23" s="546"/>
      <c r="L23" s="546"/>
      <c r="M23" s="546"/>
      <c r="N23" s="546"/>
      <c r="O23" s="546"/>
      <c r="Q23"/>
      <c r="R23"/>
      <c r="S23"/>
      <c r="T23"/>
      <c r="U23"/>
    </row>
    <row r="24" spans="1:21" s="87" customFormat="1" ht="45" customHeight="1">
      <c r="A24" s="105" t="s">
        <v>31</v>
      </c>
      <c r="B24" s="549" t="s">
        <v>114</v>
      </c>
      <c r="C24" s="550"/>
      <c r="D24" s="550"/>
      <c r="E24" s="550"/>
      <c r="F24" s="550"/>
      <c r="G24" s="550"/>
      <c r="H24" s="550"/>
      <c r="I24" s="550"/>
      <c r="J24" s="550"/>
      <c r="K24" s="550"/>
      <c r="L24" s="550"/>
      <c r="M24" s="550"/>
      <c r="N24" s="550"/>
      <c r="O24" s="551"/>
    </row>
    <row r="25" spans="1:21" s="87" customFormat="1" ht="60" customHeight="1">
      <c r="A25" s="103" t="s">
        <v>31</v>
      </c>
      <c r="B25" s="547" t="s">
        <v>111</v>
      </c>
      <c r="C25" s="547"/>
      <c r="D25" s="547"/>
      <c r="E25" s="547"/>
      <c r="F25" s="547"/>
      <c r="G25" s="547"/>
      <c r="H25" s="547"/>
      <c r="I25" s="547"/>
      <c r="J25" s="547"/>
      <c r="K25" s="547"/>
      <c r="L25" s="547"/>
      <c r="M25" s="547"/>
      <c r="N25" s="547"/>
      <c r="O25" s="547"/>
    </row>
    <row r="26" spans="1:21" s="87" customFormat="1" ht="30" customHeight="1">
      <c r="A26" s="103" t="s">
        <v>31</v>
      </c>
      <c r="B26" s="549" t="s">
        <v>49</v>
      </c>
      <c r="C26" s="550"/>
      <c r="D26" s="550"/>
      <c r="E26" s="550"/>
      <c r="F26" s="550"/>
      <c r="G26" s="550"/>
      <c r="H26" s="550"/>
      <c r="I26" s="550"/>
      <c r="J26" s="550"/>
      <c r="K26" s="550"/>
      <c r="L26" s="550"/>
      <c r="M26" s="550"/>
      <c r="N26" s="550"/>
      <c r="O26" s="551"/>
    </row>
    <row r="27" spans="1:21" s="107" customFormat="1" ht="90" customHeight="1">
      <c r="A27" s="106" t="s">
        <v>44</v>
      </c>
      <c r="B27" s="547" t="s">
        <v>110</v>
      </c>
      <c r="C27" s="548"/>
      <c r="D27" s="548"/>
      <c r="E27" s="548"/>
      <c r="F27" s="548"/>
      <c r="G27" s="548"/>
      <c r="H27" s="548"/>
      <c r="I27" s="548"/>
      <c r="J27" s="548"/>
      <c r="K27" s="548"/>
      <c r="L27" s="548"/>
      <c r="M27" s="548"/>
      <c r="N27" s="548"/>
      <c r="O27" s="548"/>
    </row>
    <row r="28" spans="1:21"/>
    <row r="29" spans="1:21" hidden="1">
      <c r="A29" s="37"/>
    </row>
    <row r="30" spans="1:21" hidden="1">
      <c r="A30" s="37"/>
    </row>
    <row r="31" spans="1:21" hidden="1">
      <c r="A31" s="37"/>
    </row>
    <row r="32" spans="1:21" hidden="1">
      <c r="A32" s="37"/>
    </row>
    <row r="35" spans="1:1" hidden="1">
      <c r="A35" s="80"/>
    </row>
    <row r="36" spans="1:1" hidden="1">
      <c r="A36" s="83"/>
    </row>
    <row r="37" spans="1:1" hidden="1">
      <c r="A37" s="83"/>
    </row>
    <row r="38" spans="1:1" hidden="1">
      <c r="A38" s="83"/>
    </row>
    <row r="39" spans="1:1" hidden="1">
      <c r="A39" s="83"/>
    </row>
    <row r="40" spans="1:1" hidden="1">
      <c r="A40" s="83"/>
    </row>
    <row r="41" spans="1:1" hidden="1">
      <c r="A41" s="83"/>
    </row>
    <row r="42" spans="1:1" hidden="1">
      <c r="A42" s="83"/>
    </row>
    <row r="43" spans="1:1" hidden="1">
      <c r="A43" s="83"/>
    </row>
    <row r="44" spans="1:1" hidden="1">
      <c r="A44" s="108"/>
    </row>
    <row r="45" spans="1:1" hidden="1">
      <c r="A45" s="83"/>
    </row>
    <row r="46" spans="1:1" hidden="1">
      <c r="A46" s="83"/>
    </row>
    <row r="47" spans="1:1" hidden="1">
      <c r="A47" s="83"/>
    </row>
  </sheetData>
  <mergeCells count="24">
    <mergeCell ref="B27:O27"/>
    <mergeCell ref="B24:O24"/>
    <mergeCell ref="K11:O11"/>
    <mergeCell ref="K12:O12"/>
    <mergeCell ref="K13:O13"/>
    <mergeCell ref="K14:O14"/>
    <mergeCell ref="B21:O21"/>
    <mergeCell ref="B22:O22"/>
    <mergeCell ref="B26:O26"/>
    <mergeCell ref="B20:O20"/>
    <mergeCell ref="K15:O15"/>
    <mergeCell ref="K16:O16"/>
    <mergeCell ref="A7:F7"/>
    <mergeCell ref="A8:F8"/>
    <mergeCell ref="I11:I16"/>
    <mergeCell ref="B23:O23"/>
    <mergeCell ref="B25:O25"/>
    <mergeCell ref="J4:O4"/>
    <mergeCell ref="J5:O5"/>
    <mergeCell ref="J6:O6"/>
    <mergeCell ref="B4:G4"/>
    <mergeCell ref="B5:G5"/>
    <mergeCell ref="B6:G6"/>
    <mergeCell ref="I4:I6"/>
  </mergeCells>
  <dataValidations disablePrompts="1" count="2">
    <dataValidation type="whole" allowBlank="1" showInputMessage="1" showErrorMessage="1" errorTitle="Achtung" error="Bitte geben Sie einen gültigen Wert ein!" promptTitle="Hinweis" prompt="Bitte wählen Sie eine Vorhabenskategorie zwischen 1 und 6!" sqref="G7" xr:uid="{00000000-0002-0000-0000-000000000000}">
      <formula1>1</formula1>
      <formula2>6</formula2>
    </dataValidation>
    <dataValidation allowBlank="1" showInputMessage="1" showErrorMessage="1" promptTitle="Hinweis" prompt="Bitte geben Sie den maximalen Fördersatz gemäß Förderrichtlinie ein. Bei Fragen wenden Sie sich an die Bewilligungsstelle." sqref="G8" xr:uid="{00000000-0002-0000-0000-000001000000}"/>
  </dataValidations>
  <pageMargins left="0.7" right="0.7" top="0.78740157499999996" bottom="0.78740157499999996" header="0.3" footer="0.3"/>
  <pageSetup paperSize="9" orientation="portrait" verticalDpi="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70"/>
  <sheetViews>
    <sheetView topLeftCell="A35" zoomScaleNormal="100" workbookViewId="0">
      <selection activeCell="A61" sqref="A61"/>
    </sheetView>
  </sheetViews>
  <sheetFormatPr baseColWidth="10" defaultColWidth="0" defaultRowHeight="15" zeroHeight="1"/>
  <cols>
    <col min="1" max="1" width="60.7109375" customWidth="1"/>
    <col min="2" max="2" width="13.7109375" customWidth="1"/>
    <col min="3" max="3" width="11.7109375" bestFit="1" customWidth="1"/>
    <col min="4" max="51" width="11.42578125" customWidth="1"/>
    <col min="52" max="52" width="2.7109375" customWidth="1"/>
    <col min="53" max="16384" width="11.42578125" hidden="1"/>
  </cols>
  <sheetData>
    <row r="1" spans="1:10" ht="30" customHeight="1">
      <c r="A1" s="18" t="s">
        <v>0</v>
      </c>
      <c r="B1" s="19"/>
      <c r="C1" s="19"/>
      <c r="D1" s="19"/>
      <c r="E1" s="20"/>
      <c r="F1" s="20"/>
      <c r="G1" s="20"/>
      <c r="H1" s="20"/>
      <c r="I1" s="20"/>
      <c r="J1" s="20"/>
    </row>
    <row r="2" spans="1:10" ht="15" customHeight="1"/>
    <row r="3" spans="1:10">
      <c r="A3" s="21">
        <f>Deckblatt!B4</f>
        <v>0</v>
      </c>
      <c r="D3" s="537" t="s">
        <v>2</v>
      </c>
      <c r="E3" s="532" t="s">
        <v>1</v>
      </c>
      <c r="F3" s="532"/>
      <c r="G3" s="532"/>
      <c r="H3" s="532"/>
      <c r="I3" s="532"/>
      <c r="J3" s="532"/>
    </row>
    <row r="4" spans="1:10">
      <c r="A4" s="21">
        <f>Deckblatt!B5</f>
        <v>0</v>
      </c>
      <c r="D4" s="537"/>
      <c r="E4" s="533" t="s">
        <v>3</v>
      </c>
      <c r="F4" s="533"/>
      <c r="G4" s="533"/>
      <c r="H4" s="533"/>
      <c r="I4" s="533"/>
      <c r="J4" s="533"/>
    </row>
    <row r="5" spans="1:10">
      <c r="A5" s="22">
        <f>Deckblatt!B6</f>
        <v>0</v>
      </c>
      <c r="D5" s="537"/>
      <c r="E5" s="534" t="s">
        <v>4</v>
      </c>
      <c r="F5" s="534"/>
      <c r="G5" s="534"/>
      <c r="H5" s="534"/>
      <c r="I5" s="534"/>
      <c r="J5" s="534"/>
    </row>
    <row r="6" spans="1:10">
      <c r="A6" s="23" t="e">
        <f>VLOOKUP(Deckblatt!G7,Deckblatt!J11:O17,2,TRUE)</f>
        <v>#N/A</v>
      </c>
    </row>
    <row r="7" spans="1:10"/>
    <row r="8" spans="1:10">
      <c r="A8" s="24" t="s">
        <v>6</v>
      </c>
      <c r="B8" s="25"/>
      <c r="C8" s="25"/>
      <c r="D8" s="25"/>
      <c r="E8" s="25"/>
      <c r="F8" s="25"/>
      <c r="G8" s="25"/>
      <c r="H8" s="25"/>
      <c r="I8" s="25"/>
      <c r="J8" s="25"/>
    </row>
    <row r="9" spans="1:10">
      <c r="A9" s="26"/>
    </row>
    <row r="10" spans="1:10" ht="15" customHeight="1">
      <c r="A10" s="27" t="s">
        <v>81</v>
      </c>
      <c r="B10" s="28">
        <f>Deckblatt!G7</f>
        <v>0</v>
      </c>
      <c r="D10" s="29"/>
      <c r="F10" s="30"/>
      <c r="G10" s="30"/>
      <c r="H10" s="30"/>
      <c r="I10" s="30"/>
      <c r="J10" s="30"/>
    </row>
    <row r="11" spans="1:10">
      <c r="A11" s="31" t="s">
        <v>85</v>
      </c>
      <c r="B11" s="1">
        <v>2023</v>
      </c>
      <c r="D11" s="29"/>
      <c r="E11" s="32"/>
      <c r="F11" s="33"/>
      <c r="G11" s="33"/>
      <c r="H11" s="33"/>
      <c r="I11" s="33"/>
      <c r="J11" s="33"/>
    </row>
    <row r="12" spans="1:10">
      <c r="A12" s="31" t="s">
        <v>21</v>
      </c>
      <c r="B12" s="1">
        <v>2024</v>
      </c>
      <c r="D12" s="29"/>
      <c r="F12" s="30"/>
      <c r="G12" s="30"/>
      <c r="H12" s="30"/>
      <c r="I12" s="30"/>
      <c r="J12" s="30"/>
    </row>
    <row r="13" spans="1:10">
      <c r="A13" s="35" t="s">
        <v>82</v>
      </c>
      <c r="B13" s="23">
        <f>B12+B14</f>
        <v>2044</v>
      </c>
      <c r="D13" s="29"/>
      <c r="F13" s="30"/>
      <c r="G13" s="30"/>
      <c r="H13" s="30"/>
      <c r="I13" s="30"/>
      <c r="J13" s="30"/>
    </row>
    <row r="14" spans="1:10">
      <c r="A14" s="64" t="s">
        <v>109</v>
      </c>
      <c r="B14" s="4">
        <v>20</v>
      </c>
      <c r="C14" s="34"/>
      <c r="D14" s="29"/>
      <c r="F14" s="30"/>
      <c r="G14" s="30"/>
      <c r="H14" s="30"/>
      <c r="I14" s="30"/>
      <c r="J14" s="30"/>
    </row>
    <row r="15" spans="1:10">
      <c r="A15" s="31" t="s">
        <v>5</v>
      </c>
      <c r="B15" s="5" t="e">
        <f ca="1">Deckblatt!Q4</f>
        <v>#N/A</v>
      </c>
      <c r="C15" s="34"/>
      <c r="D15" s="36"/>
      <c r="E15" s="37"/>
      <c r="F15" s="30"/>
      <c r="G15" s="30"/>
      <c r="H15" s="30"/>
      <c r="I15" s="30"/>
      <c r="J15" s="30"/>
    </row>
    <row r="16" spans="1:10">
      <c r="A16" s="27" t="s">
        <v>16</v>
      </c>
      <c r="B16" s="3"/>
      <c r="C16" s="34"/>
      <c r="D16" s="30"/>
    </row>
    <row r="17" spans="1:51">
      <c r="A17" s="26"/>
    </row>
    <row r="18" spans="1:51"/>
    <row r="19" spans="1:51">
      <c r="A19" s="24" t="s">
        <v>7</v>
      </c>
      <c r="B19" s="25"/>
      <c r="C19" s="25"/>
      <c r="D19" s="25"/>
      <c r="E19" s="25"/>
      <c r="F19" s="25"/>
      <c r="G19" s="25"/>
      <c r="H19" s="25"/>
      <c r="I19" s="25"/>
      <c r="J19" s="25"/>
    </row>
    <row r="20" spans="1:51"/>
    <row r="21" spans="1:51">
      <c r="A21" s="27"/>
      <c r="B21" s="39" t="s">
        <v>8</v>
      </c>
      <c r="C21" s="28">
        <f>B11</f>
        <v>2023</v>
      </c>
      <c r="D21" s="28">
        <f>IF($C21+COLUMN(D21)-COLUMN($C21)&lt;=$B$13,$C21+COLUMN(D21)-COLUMN($C21),"")</f>
        <v>2024</v>
      </c>
      <c r="E21" s="28">
        <f>IF($C21+COLUMN(E21)-COLUMN($C21)&lt;=$B$13,$C21+COLUMN(E21)-COLUMN($C21),"")</f>
        <v>2025</v>
      </c>
      <c r="F21" s="28">
        <f t="shared" ref="F21:O21" si="0">IF($C21+COLUMN(F21)-COLUMN($C21)&lt;=$B$13,$C21+COLUMN(F21)-COLUMN($C21),"")</f>
        <v>2026</v>
      </c>
      <c r="G21" s="28">
        <f t="shared" si="0"/>
        <v>2027</v>
      </c>
      <c r="H21" s="28">
        <f t="shared" si="0"/>
        <v>2028</v>
      </c>
      <c r="I21" s="28">
        <f t="shared" si="0"/>
        <v>2029</v>
      </c>
      <c r="J21" s="28">
        <f t="shared" si="0"/>
        <v>2030</v>
      </c>
      <c r="K21" s="28">
        <f t="shared" si="0"/>
        <v>2031</v>
      </c>
      <c r="L21" s="28">
        <f t="shared" si="0"/>
        <v>2032</v>
      </c>
      <c r="M21" s="28">
        <f t="shared" si="0"/>
        <v>2033</v>
      </c>
      <c r="N21" s="28">
        <f t="shared" si="0"/>
        <v>2034</v>
      </c>
      <c r="O21" s="28">
        <f t="shared" si="0"/>
        <v>2035</v>
      </c>
      <c r="P21" s="28">
        <f>IF($C21+COLUMN(P21)-COLUMN($C21)&lt;=$B$13,$C21+COLUMN(P21)-COLUMN($C21),"")</f>
        <v>2036</v>
      </c>
      <c r="Q21" s="28">
        <f>IF($C21+COLUMN(Q21)-COLUMN($C21)&lt;=$B$13,$C21+COLUMN(Q21)-COLUMN($C21),"")</f>
        <v>2037</v>
      </c>
      <c r="R21" s="28">
        <f t="shared" ref="R21:U21" si="1">IF($C21+COLUMN(R21)-COLUMN($C21)&lt;=$B$13,$C21+COLUMN(R21)-COLUMN($C21),"")</f>
        <v>2038</v>
      </c>
      <c r="S21" s="28">
        <f t="shared" si="1"/>
        <v>2039</v>
      </c>
      <c r="T21" s="28">
        <f t="shared" si="1"/>
        <v>2040</v>
      </c>
      <c r="U21" s="28">
        <f t="shared" si="1"/>
        <v>2041</v>
      </c>
      <c r="V21" s="28">
        <f>IF($C21+COLUMN(V21)-COLUMN($C21)&lt;=$B$13,$C21+COLUMN(V21)-COLUMN($C21),"")</f>
        <v>2042</v>
      </c>
      <c r="W21" s="28">
        <f>IF($C21+COLUMN(W21)-COLUMN($C21)&lt;=$B$13,$C21+COLUMN(W21)-COLUMN($C21),"")</f>
        <v>2043</v>
      </c>
      <c r="X21" s="28">
        <f t="shared" ref="X21:Y21" si="2">IF($C21+COLUMN(X21)-COLUMN($C21)&lt;=$B$13,$C21+COLUMN(X21)-COLUMN($C21),"")</f>
        <v>2044</v>
      </c>
      <c r="Y21" s="28" t="str">
        <f t="shared" si="2"/>
        <v/>
      </c>
      <c r="Z21" s="28" t="str">
        <f>IF($C21+COLUMN(Z21)-COLUMN($C21)&lt;=$B$13,$C21+COLUMN(Z21)-COLUMN($C21),"")</f>
        <v/>
      </c>
      <c r="AA21" s="28" t="str">
        <f>IF($C21+COLUMN(AA21)-COLUMN($C21)&lt;=$B$13,$C21+COLUMN(AA21)-COLUMN($C21),"")</f>
        <v/>
      </c>
      <c r="AB21" s="28" t="str">
        <f t="shared" ref="AB21:AY21" si="3">IF($C21+COLUMN(AB21)-COLUMN($C21)&lt;=$B$13,$C21+COLUMN(AB21)-COLUMN($C21),"")</f>
        <v/>
      </c>
      <c r="AC21" s="28" t="str">
        <f t="shared" si="3"/>
        <v/>
      </c>
      <c r="AD21" s="28" t="str">
        <f t="shared" si="3"/>
        <v/>
      </c>
      <c r="AE21" s="28" t="str">
        <f t="shared" si="3"/>
        <v/>
      </c>
      <c r="AF21" s="28" t="str">
        <f t="shared" si="3"/>
        <v/>
      </c>
      <c r="AG21" s="28" t="str">
        <f t="shared" si="3"/>
        <v/>
      </c>
      <c r="AH21" s="28" t="str">
        <f t="shared" si="3"/>
        <v/>
      </c>
      <c r="AI21" s="28" t="str">
        <f t="shared" si="3"/>
        <v/>
      </c>
      <c r="AJ21" s="28" t="str">
        <f t="shared" si="3"/>
        <v/>
      </c>
      <c r="AK21" s="28" t="str">
        <f t="shared" si="3"/>
        <v/>
      </c>
      <c r="AL21" s="28" t="str">
        <f t="shared" si="3"/>
        <v/>
      </c>
      <c r="AM21" s="28" t="str">
        <f t="shared" si="3"/>
        <v/>
      </c>
      <c r="AN21" s="28" t="str">
        <f t="shared" si="3"/>
        <v/>
      </c>
      <c r="AO21" s="28" t="str">
        <f t="shared" si="3"/>
        <v/>
      </c>
      <c r="AP21" s="28" t="str">
        <f t="shared" si="3"/>
        <v/>
      </c>
      <c r="AQ21" s="28" t="str">
        <f t="shared" si="3"/>
        <v/>
      </c>
      <c r="AR21" s="28" t="str">
        <f t="shared" si="3"/>
        <v/>
      </c>
      <c r="AS21" s="28" t="str">
        <f t="shared" si="3"/>
        <v/>
      </c>
      <c r="AT21" s="28" t="str">
        <f t="shared" si="3"/>
        <v/>
      </c>
      <c r="AU21" s="28" t="str">
        <f t="shared" si="3"/>
        <v/>
      </c>
      <c r="AV21" s="28" t="str">
        <f t="shared" si="3"/>
        <v/>
      </c>
      <c r="AW21" s="28" t="str">
        <f t="shared" si="3"/>
        <v/>
      </c>
      <c r="AX21" s="28" t="str">
        <f t="shared" si="3"/>
        <v/>
      </c>
      <c r="AY21" s="28" t="str">
        <f t="shared" si="3"/>
        <v/>
      </c>
    </row>
    <row r="22" spans="1:51">
      <c r="A22" s="63"/>
    </row>
    <row r="23" spans="1:51">
      <c r="A23" s="24" t="s">
        <v>11</v>
      </c>
    </row>
    <row r="24" spans="1:51">
      <c r="A24" s="26" t="s">
        <v>86</v>
      </c>
    </row>
    <row r="25" spans="1:51">
      <c r="A25" s="41" t="s">
        <v>67</v>
      </c>
      <c r="B25" s="42">
        <f t="shared" ref="B25:B35" ca="1" si="4">SUM(OFFSET(C25,0,0,1,B$13-B$11+1))</f>
        <v>0</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c r="A26" s="41" t="s">
        <v>68</v>
      </c>
      <c r="B26" s="42">
        <f t="shared" ca="1" si="4"/>
        <v>0</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c r="A27" s="41" t="s">
        <v>41</v>
      </c>
      <c r="B27" s="42">
        <f t="shared" ca="1" si="4"/>
        <v>0</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row>
    <row r="28" spans="1:51">
      <c r="A28" s="41" t="s">
        <v>69</v>
      </c>
      <c r="B28" s="42">
        <f t="shared" ca="1" si="4"/>
        <v>0</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row>
    <row r="29" spans="1:51">
      <c r="A29" s="65" t="s">
        <v>97</v>
      </c>
      <c r="B29" s="42">
        <f ca="1">SUM(OFFSET(C29,0,0,1,B$13-B$11+1))</f>
        <v>0</v>
      </c>
      <c r="C29" s="66">
        <f>IF(C$21="","",IFERROR(0.07*SUM(C25:C28),""))</f>
        <v>0</v>
      </c>
      <c r="D29" s="66">
        <f t="shared" ref="D29:J29" si="5">IF(D$21="","",IFERROR(0.07*SUM(D25:D28),""))</f>
        <v>0</v>
      </c>
      <c r="E29" s="66">
        <f t="shared" si="5"/>
        <v>0</v>
      </c>
      <c r="F29" s="66">
        <f t="shared" si="5"/>
        <v>0</v>
      </c>
      <c r="G29" s="66">
        <f t="shared" si="5"/>
        <v>0</v>
      </c>
      <c r="H29" s="66">
        <f t="shared" si="5"/>
        <v>0</v>
      </c>
      <c r="I29" s="66">
        <f t="shared" si="5"/>
        <v>0</v>
      </c>
      <c r="J29" s="66">
        <f t="shared" si="5"/>
        <v>0</v>
      </c>
      <c r="K29" s="66">
        <f t="shared" ref="K29" si="6">IF(K$21="","",IFERROR(0.07*SUM(K25:K28),""))</f>
        <v>0</v>
      </c>
      <c r="L29" s="66">
        <f t="shared" ref="L29" si="7">IF(L$21="","",IFERROR(0.07*SUM(L25:L28),""))</f>
        <v>0</v>
      </c>
      <c r="M29" s="66">
        <f t="shared" ref="M29" si="8">IF(M$21="","",IFERROR(0.07*SUM(M25:M28),""))</f>
        <v>0</v>
      </c>
      <c r="N29" s="66">
        <f t="shared" ref="N29" si="9">IF(N$21="","",IFERROR(0.07*SUM(N25:N28),""))</f>
        <v>0</v>
      </c>
      <c r="O29" s="66">
        <f t="shared" ref="O29" si="10">IF(O$21="","",IFERROR(0.07*SUM(O25:O28),""))</f>
        <v>0</v>
      </c>
      <c r="P29" s="66">
        <f t="shared" ref="P29:Q29" si="11">IF(P$21="","",IFERROR(0.07*SUM(P25:P28),""))</f>
        <v>0</v>
      </c>
      <c r="Q29" s="66">
        <f t="shared" si="11"/>
        <v>0</v>
      </c>
      <c r="R29" s="66">
        <f t="shared" ref="R29" si="12">IF(R$21="","",IFERROR(0.07*SUM(R25:R28),""))</f>
        <v>0</v>
      </c>
      <c r="S29" s="66">
        <f t="shared" ref="S29" si="13">IF(S$21="","",IFERROR(0.07*SUM(S25:S28),""))</f>
        <v>0</v>
      </c>
      <c r="T29" s="66">
        <f t="shared" ref="T29" si="14">IF(T$21="","",IFERROR(0.07*SUM(T25:T28),""))</f>
        <v>0</v>
      </c>
      <c r="U29" s="66">
        <f t="shared" ref="U29" si="15">IF(U$21="","",IFERROR(0.07*SUM(U25:U28),""))</f>
        <v>0</v>
      </c>
      <c r="V29" s="66">
        <f t="shared" ref="V29" si="16">IF(V$21="","",IFERROR(0.07*SUM(V25:V28),""))</f>
        <v>0</v>
      </c>
      <c r="W29" s="66">
        <f t="shared" ref="W29:X29" si="17">IF(W$21="","",IFERROR(0.07*SUM(W25:W28),""))</f>
        <v>0</v>
      </c>
      <c r="X29" s="66">
        <f t="shared" si="17"/>
        <v>0</v>
      </c>
      <c r="Y29" s="66" t="str">
        <f t="shared" ref="Y29" si="18">IF(Y$21="","",IFERROR(0.07*SUM(Y25:Y28),""))</f>
        <v/>
      </c>
      <c r="Z29" s="66" t="str">
        <f t="shared" ref="Z29" si="19">IF(Z$21="","",IFERROR(0.07*SUM(Z25:Z28),""))</f>
        <v/>
      </c>
      <c r="AA29" s="66" t="str">
        <f t="shared" ref="AA29" si="20">IF(AA$21="","",IFERROR(0.07*SUM(AA25:AA28),""))</f>
        <v/>
      </c>
      <c r="AB29" s="66" t="str">
        <f t="shared" ref="AB29" si="21">IF(AB$21="","",IFERROR(0.07*SUM(AB25:AB28),""))</f>
        <v/>
      </c>
      <c r="AC29" s="66" t="str">
        <f t="shared" ref="AC29" si="22">IF(AC$21="","",IFERROR(0.07*SUM(AC25:AC28),""))</f>
        <v/>
      </c>
      <c r="AD29" s="66" t="str">
        <f t="shared" ref="AD29:AE29" si="23">IF(AD$21="","",IFERROR(0.07*SUM(AD25:AD28),""))</f>
        <v/>
      </c>
      <c r="AE29" s="66" t="str">
        <f t="shared" si="23"/>
        <v/>
      </c>
      <c r="AF29" s="66" t="str">
        <f t="shared" ref="AF29" si="24">IF(AF$21="","",IFERROR(0.07*SUM(AF25:AF28),""))</f>
        <v/>
      </c>
      <c r="AG29" s="66" t="str">
        <f t="shared" ref="AG29" si="25">IF(AG$21="","",IFERROR(0.07*SUM(AG25:AG28),""))</f>
        <v/>
      </c>
      <c r="AH29" s="66" t="str">
        <f t="shared" ref="AH29" si="26">IF(AH$21="","",IFERROR(0.07*SUM(AH25:AH28),""))</f>
        <v/>
      </c>
      <c r="AI29" s="66" t="str">
        <f t="shared" ref="AI29" si="27">IF(AI$21="","",IFERROR(0.07*SUM(AI25:AI28),""))</f>
        <v/>
      </c>
      <c r="AJ29" s="66" t="str">
        <f t="shared" ref="AJ29" si="28">IF(AJ$21="","",IFERROR(0.07*SUM(AJ25:AJ28),""))</f>
        <v/>
      </c>
      <c r="AK29" s="66" t="str">
        <f t="shared" ref="AK29:AL29" si="29">IF(AK$21="","",IFERROR(0.07*SUM(AK25:AK28),""))</f>
        <v/>
      </c>
      <c r="AL29" s="66" t="str">
        <f t="shared" si="29"/>
        <v/>
      </c>
      <c r="AM29" s="66" t="str">
        <f t="shared" ref="AM29" si="30">IF(AM$21="","",IFERROR(0.07*SUM(AM25:AM28),""))</f>
        <v/>
      </c>
      <c r="AN29" s="66" t="str">
        <f t="shared" ref="AN29" si="31">IF(AN$21="","",IFERROR(0.07*SUM(AN25:AN28),""))</f>
        <v/>
      </c>
      <c r="AO29" s="66" t="str">
        <f t="shared" ref="AO29" si="32">IF(AO$21="","",IFERROR(0.07*SUM(AO25:AO28),""))</f>
        <v/>
      </c>
      <c r="AP29" s="66" t="str">
        <f t="shared" ref="AP29" si="33">IF(AP$21="","",IFERROR(0.07*SUM(AP25:AP28),""))</f>
        <v/>
      </c>
      <c r="AQ29" s="66" t="str">
        <f t="shared" ref="AQ29" si="34">IF(AQ$21="","",IFERROR(0.07*SUM(AQ25:AQ28),""))</f>
        <v/>
      </c>
      <c r="AR29" s="66" t="str">
        <f t="shared" ref="AR29:AS29" si="35">IF(AR$21="","",IFERROR(0.07*SUM(AR25:AR28),""))</f>
        <v/>
      </c>
      <c r="AS29" s="66" t="str">
        <f t="shared" si="35"/>
        <v/>
      </c>
      <c r="AT29" s="66" t="str">
        <f t="shared" ref="AT29" si="36">IF(AT$21="","",IFERROR(0.07*SUM(AT25:AT28),""))</f>
        <v/>
      </c>
      <c r="AU29" s="66" t="str">
        <f t="shared" ref="AU29" si="37">IF(AU$21="","",IFERROR(0.07*SUM(AU25:AU28),""))</f>
        <v/>
      </c>
      <c r="AV29" s="66" t="str">
        <f t="shared" ref="AV29" si="38">IF(AV$21="","",IFERROR(0.07*SUM(AV25:AV28),""))</f>
        <v/>
      </c>
      <c r="AW29" s="66" t="str">
        <f t="shared" ref="AW29" si="39">IF(AW$21="","",IFERROR(0.07*SUM(AW25:AW28),""))</f>
        <v/>
      </c>
      <c r="AX29" s="66" t="str">
        <f t="shared" ref="AX29" si="40">IF(AX$21="","",IFERROR(0.07*SUM(AX25:AX28),""))</f>
        <v/>
      </c>
      <c r="AY29" s="66" t="str">
        <f t="shared" ref="AY29" si="41">IF(AY$21="","",IFERROR(0.07*SUM(AY25:AY28),""))</f>
        <v/>
      </c>
    </row>
    <row r="30" spans="1:51">
      <c r="A30" s="47" t="s">
        <v>87</v>
      </c>
    </row>
    <row r="31" spans="1:51">
      <c r="A31" s="41" t="s">
        <v>98</v>
      </c>
      <c r="B31" s="42">
        <f t="shared" ca="1" si="4"/>
        <v>0</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row>
    <row r="32" spans="1:51">
      <c r="A32" s="41" t="s">
        <v>99</v>
      </c>
      <c r="B32" s="43">
        <f ca="1">SUM(OFFSET(C32,0,0,1,B$13-B$11+1))</f>
        <v>0</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row>
    <row r="33" spans="1:51">
      <c r="A33" s="41" t="s">
        <v>100</v>
      </c>
      <c r="B33" s="43">
        <f ca="1">SUM(OFFSET(C33,0,0,1,B$13-B$11+1))</f>
        <v>0</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row>
    <row r="34" spans="1:51">
      <c r="A34" s="41" t="s">
        <v>101</v>
      </c>
      <c r="B34" s="42">
        <f t="shared" ca="1" si="4"/>
        <v>0</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row>
    <row r="35" spans="1:51">
      <c r="A35" s="41" t="s">
        <v>102</v>
      </c>
      <c r="B35" s="42">
        <f t="shared" ca="1" si="4"/>
        <v>0</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row>
    <row r="36" spans="1:51">
      <c r="A36" s="44" t="s">
        <v>58</v>
      </c>
      <c r="C36" s="8"/>
      <c r="D36" s="34"/>
    </row>
    <row r="37" spans="1:51">
      <c r="B37" s="45"/>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row>
    <row r="38" spans="1:51">
      <c r="A38" s="47" t="s">
        <v>9</v>
      </c>
      <c r="B38" s="42">
        <f ca="1">SUM(OFFSET(C38,0,0,1,B$13-B$11+1))</f>
        <v>0</v>
      </c>
      <c r="C38" s="48">
        <f t="shared" ref="C38:AH38" si="42">IF(C$21="","",IFERROR(SUM(C25:C35),""))</f>
        <v>0</v>
      </c>
      <c r="D38" s="48">
        <f t="shared" si="42"/>
        <v>0</v>
      </c>
      <c r="E38" s="48">
        <f t="shared" si="42"/>
        <v>0</v>
      </c>
      <c r="F38" s="48">
        <f t="shared" si="42"/>
        <v>0</v>
      </c>
      <c r="G38" s="48">
        <f t="shared" si="42"/>
        <v>0</v>
      </c>
      <c r="H38" s="48">
        <f t="shared" si="42"/>
        <v>0</v>
      </c>
      <c r="I38" s="48">
        <f t="shared" si="42"/>
        <v>0</v>
      </c>
      <c r="J38" s="48">
        <f t="shared" si="42"/>
        <v>0</v>
      </c>
      <c r="K38" s="48">
        <f t="shared" si="42"/>
        <v>0</v>
      </c>
      <c r="L38" s="48">
        <f t="shared" si="42"/>
        <v>0</v>
      </c>
      <c r="M38" s="48">
        <f t="shared" si="42"/>
        <v>0</v>
      </c>
      <c r="N38" s="48">
        <f t="shared" si="42"/>
        <v>0</v>
      </c>
      <c r="O38" s="48">
        <f t="shared" si="42"/>
        <v>0</v>
      </c>
      <c r="P38" s="48">
        <f t="shared" si="42"/>
        <v>0</v>
      </c>
      <c r="Q38" s="48">
        <f t="shared" si="42"/>
        <v>0</v>
      </c>
      <c r="R38" s="48">
        <f t="shared" si="42"/>
        <v>0</v>
      </c>
      <c r="S38" s="48">
        <f t="shared" si="42"/>
        <v>0</v>
      </c>
      <c r="T38" s="48">
        <f t="shared" si="42"/>
        <v>0</v>
      </c>
      <c r="U38" s="48">
        <f t="shared" si="42"/>
        <v>0</v>
      </c>
      <c r="V38" s="48">
        <f t="shared" si="42"/>
        <v>0</v>
      </c>
      <c r="W38" s="48">
        <f t="shared" si="42"/>
        <v>0</v>
      </c>
      <c r="X38" s="48">
        <f t="shared" si="42"/>
        <v>0</v>
      </c>
      <c r="Y38" s="48" t="str">
        <f t="shared" si="42"/>
        <v/>
      </c>
      <c r="Z38" s="48" t="str">
        <f t="shared" si="42"/>
        <v/>
      </c>
      <c r="AA38" s="48" t="str">
        <f t="shared" si="42"/>
        <v/>
      </c>
      <c r="AB38" s="48" t="str">
        <f t="shared" si="42"/>
        <v/>
      </c>
      <c r="AC38" s="48" t="str">
        <f t="shared" si="42"/>
        <v/>
      </c>
      <c r="AD38" s="48" t="str">
        <f t="shared" si="42"/>
        <v/>
      </c>
      <c r="AE38" s="48" t="str">
        <f t="shared" si="42"/>
        <v/>
      </c>
      <c r="AF38" s="48" t="str">
        <f t="shared" si="42"/>
        <v/>
      </c>
      <c r="AG38" s="48" t="str">
        <f t="shared" si="42"/>
        <v/>
      </c>
      <c r="AH38" s="48" t="str">
        <f t="shared" si="42"/>
        <v/>
      </c>
      <c r="AI38" s="48" t="str">
        <f t="shared" ref="AI38:AY38" si="43">IF(AI$21="","",IFERROR(SUM(AI25:AI35),""))</f>
        <v/>
      </c>
      <c r="AJ38" s="48" t="str">
        <f t="shared" si="43"/>
        <v/>
      </c>
      <c r="AK38" s="48" t="str">
        <f t="shared" si="43"/>
        <v/>
      </c>
      <c r="AL38" s="48" t="str">
        <f t="shared" si="43"/>
        <v/>
      </c>
      <c r="AM38" s="48" t="str">
        <f t="shared" si="43"/>
        <v/>
      </c>
      <c r="AN38" s="48" t="str">
        <f t="shared" si="43"/>
        <v/>
      </c>
      <c r="AO38" s="48" t="str">
        <f t="shared" si="43"/>
        <v/>
      </c>
      <c r="AP38" s="48" t="str">
        <f t="shared" si="43"/>
        <v/>
      </c>
      <c r="AQ38" s="48" t="str">
        <f t="shared" si="43"/>
        <v/>
      </c>
      <c r="AR38" s="48" t="str">
        <f t="shared" si="43"/>
        <v/>
      </c>
      <c r="AS38" s="48" t="str">
        <f t="shared" si="43"/>
        <v/>
      </c>
      <c r="AT38" s="48" t="str">
        <f t="shared" si="43"/>
        <v/>
      </c>
      <c r="AU38" s="48" t="str">
        <f t="shared" si="43"/>
        <v/>
      </c>
      <c r="AV38" s="48" t="str">
        <f t="shared" si="43"/>
        <v/>
      </c>
      <c r="AW38" s="48" t="str">
        <f t="shared" si="43"/>
        <v/>
      </c>
      <c r="AX38" s="48" t="str">
        <f t="shared" si="43"/>
        <v/>
      </c>
      <c r="AY38" s="48" t="str">
        <f t="shared" si="43"/>
        <v/>
      </c>
    </row>
    <row r="39" spans="1:51">
      <c r="A39" s="47" t="s">
        <v>71</v>
      </c>
      <c r="B39" s="43">
        <f ca="1">SUM(OFFSET(C39,0,0,1,B$13-B$11+1))</f>
        <v>0</v>
      </c>
      <c r="C39" s="48">
        <f>IF(C$21="","",IFERROR(SUM(C25:C29,),""))</f>
        <v>0</v>
      </c>
      <c r="D39" s="48">
        <f t="shared" ref="D39:AY39" si="44">IF(D$21="","",IFERROR(SUM(D25:D29,),""))</f>
        <v>0</v>
      </c>
      <c r="E39" s="48">
        <f t="shared" si="44"/>
        <v>0</v>
      </c>
      <c r="F39" s="48">
        <f t="shared" si="44"/>
        <v>0</v>
      </c>
      <c r="G39" s="48">
        <f t="shared" si="44"/>
        <v>0</v>
      </c>
      <c r="H39" s="48">
        <f t="shared" si="44"/>
        <v>0</v>
      </c>
      <c r="I39" s="48">
        <f t="shared" si="44"/>
        <v>0</v>
      </c>
      <c r="J39" s="48">
        <f t="shared" si="44"/>
        <v>0</v>
      </c>
      <c r="K39" s="48">
        <f t="shared" si="44"/>
        <v>0</v>
      </c>
      <c r="L39" s="48">
        <f t="shared" si="44"/>
        <v>0</v>
      </c>
      <c r="M39" s="48">
        <f t="shared" si="44"/>
        <v>0</v>
      </c>
      <c r="N39" s="48">
        <f t="shared" si="44"/>
        <v>0</v>
      </c>
      <c r="O39" s="48">
        <f t="shared" si="44"/>
        <v>0</v>
      </c>
      <c r="P39" s="48">
        <f t="shared" si="44"/>
        <v>0</v>
      </c>
      <c r="Q39" s="48">
        <f t="shared" si="44"/>
        <v>0</v>
      </c>
      <c r="R39" s="48">
        <f t="shared" si="44"/>
        <v>0</v>
      </c>
      <c r="S39" s="48">
        <f t="shared" si="44"/>
        <v>0</v>
      </c>
      <c r="T39" s="48">
        <f t="shared" si="44"/>
        <v>0</v>
      </c>
      <c r="U39" s="48">
        <f t="shared" si="44"/>
        <v>0</v>
      </c>
      <c r="V39" s="48">
        <f t="shared" si="44"/>
        <v>0</v>
      </c>
      <c r="W39" s="48">
        <f t="shared" si="44"/>
        <v>0</v>
      </c>
      <c r="X39" s="48">
        <f t="shared" si="44"/>
        <v>0</v>
      </c>
      <c r="Y39" s="48" t="str">
        <f t="shared" si="44"/>
        <v/>
      </c>
      <c r="Z39" s="48" t="str">
        <f t="shared" si="44"/>
        <v/>
      </c>
      <c r="AA39" s="48" t="str">
        <f t="shared" si="44"/>
        <v/>
      </c>
      <c r="AB39" s="48" t="str">
        <f t="shared" si="44"/>
        <v/>
      </c>
      <c r="AC39" s="48" t="str">
        <f t="shared" si="44"/>
        <v/>
      </c>
      <c r="AD39" s="48" t="str">
        <f t="shared" si="44"/>
        <v/>
      </c>
      <c r="AE39" s="48" t="str">
        <f t="shared" si="44"/>
        <v/>
      </c>
      <c r="AF39" s="48" t="str">
        <f t="shared" si="44"/>
        <v/>
      </c>
      <c r="AG39" s="48" t="str">
        <f t="shared" si="44"/>
        <v/>
      </c>
      <c r="AH39" s="48" t="str">
        <f t="shared" si="44"/>
        <v/>
      </c>
      <c r="AI39" s="48" t="str">
        <f t="shared" si="44"/>
        <v/>
      </c>
      <c r="AJ39" s="48" t="str">
        <f t="shared" si="44"/>
        <v/>
      </c>
      <c r="AK39" s="48" t="str">
        <f t="shared" si="44"/>
        <v/>
      </c>
      <c r="AL39" s="48" t="str">
        <f t="shared" si="44"/>
        <v/>
      </c>
      <c r="AM39" s="48" t="str">
        <f t="shared" si="44"/>
        <v/>
      </c>
      <c r="AN39" s="48" t="str">
        <f t="shared" si="44"/>
        <v/>
      </c>
      <c r="AO39" s="48" t="str">
        <f t="shared" si="44"/>
        <v/>
      </c>
      <c r="AP39" s="48" t="str">
        <f t="shared" si="44"/>
        <v/>
      </c>
      <c r="AQ39" s="48" t="str">
        <f t="shared" si="44"/>
        <v/>
      </c>
      <c r="AR39" s="48" t="str">
        <f t="shared" si="44"/>
        <v/>
      </c>
      <c r="AS39" s="48" t="str">
        <f t="shared" si="44"/>
        <v/>
      </c>
      <c r="AT39" s="48" t="str">
        <f t="shared" si="44"/>
        <v/>
      </c>
      <c r="AU39" s="48" t="str">
        <f t="shared" si="44"/>
        <v/>
      </c>
      <c r="AV39" s="48" t="str">
        <f t="shared" si="44"/>
        <v/>
      </c>
      <c r="AW39" s="48" t="str">
        <f t="shared" si="44"/>
        <v/>
      </c>
      <c r="AX39" s="48" t="str">
        <f t="shared" si="44"/>
        <v/>
      </c>
      <c r="AY39" s="48" t="str">
        <f t="shared" si="44"/>
        <v/>
      </c>
    </row>
    <row r="40" spans="1:51">
      <c r="A40" s="49"/>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row>
    <row r="41" spans="1:51">
      <c r="A41" s="50" t="s">
        <v>12</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row>
    <row r="42" spans="1:51">
      <c r="A42" s="41" t="s">
        <v>104</v>
      </c>
      <c r="B42" s="51">
        <f ca="1">IFERROR(AVERAGE(OFFSET(C42,0,0,1,B$13-B$11+1)),)</f>
        <v>0</v>
      </c>
      <c r="C42" s="9"/>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row>
    <row r="43" spans="1:51">
      <c r="A43" s="52" t="s">
        <v>105</v>
      </c>
      <c r="B43" s="51">
        <f ca="1">IFERROR(AVERAGE(OFFSET(C43,0,0,1,B$13-B$11+1)),)</f>
        <v>0</v>
      </c>
      <c r="C43" s="9"/>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row>
    <row r="44" spans="1:51">
      <c r="A44" s="52" t="s">
        <v>106</v>
      </c>
      <c r="B44" s="43">
        <f ca="1">SUM(OFFSET(C44,0,0,1,B$13-B$11+1))</f>
        <v>0</v>
      </c>
      <c r="C44" s="11"/>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row>
    <row r="45" spans="1:51">
      <c r="A45" s="41" t="s">
        <v>107</v>
      </c>
      <c r="B45" s="42">
        <f ca="1">SUM(OFFSET(C45,0,0,1,B$13-B$11+1))</f>
        <v>0</v>
      </c>
      <c r="C45" s="13"/>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row>
    <row r="46" spans="1:51">
      <c r="A46" s="53" t="s">
        <v>10</v>
      </c>
      <c r="B46" s="42">
        <f ca="1">SUM(OFFSET(C46,0,0,1,B$13-B$11+1))</f>
        <v>0</v>
      </c>
      <c r="C46" s="67">
        <f>IF(C$21="","",C42*C43+C44+C45)</f>
        <v>0</v>
      </c>
      <c r="D46" s="67">
        <f t="shared" ref="D46:G46" si="45">IF(D$21="","",D42*D43+D44+D45)</f>
        <v>0</v>
      </c>
      <c r="E46" s="67">
        <f t="shared" si="45"/>
        <v>0</v>
      </c>
      <c r="F46" s="67">
        <f t="shared" si="45"/>
        <v>0</v>
      </c>
      <c r="G46" s="67">
        <f t="shared" si="45"/>
        <v>0</v>
      </c>
      <c r="H46" s="67">
        <f t="shared" ref="H46" si="46">IF(H$21="","",H42*H43+H44+H45)</f>
        <v>0</v>
      </c>
      <c r="I46" s="67">
        <f t="shared" ref="I46" si="47">IF(I$21="","",I42*I43+I44+I45)</f>
        <v>0</v>
      </c>
      <c r="J46" s="67">
        <f t="shared" ref="J46:K46" si="48">IF(J$21="","",J42*J43+J44+J45)</f>
        <v>0</v>
      </c>
      <c r="K46" s="67">
        <f t="shared" si="48"/>
        <v>0</v>
      </c>
      <c r="L46" s="67">
        <f t="shared" ref="L46" si="49">IF(L$21="","",L42*L43+L44+L45)</f>
        <v>0</v>
      </c>
      <c r="M46" s="67">
        <f t="shared" ref="M46" si="50">IF(M$21="","",M42*M43+M44+M45)</f>
        <v>0</v>
      </c>
      <c r="N46" s="67">
        <f t="shared" ref="N46:O46" si="51">IF(N$21="","",N42*N43+N44+N45)</f>
        <v>0</v>
      </c>
      <c r="O46" s="67">
        <f t="shared" si="51"/>
        <v>0</v>
      </c>
      <c r="P46" s="67">
        <f t="shared" ref="P46" si="52">IF(P$21="","",P42*P43+P44+P45)</f>
        <v>0</v>
      </c>
      <c r="Q46" s="67">
        <f t="shared" ref="Q46" si="53">IF(Q$21="","",Q42*Q43+Q44+Q45)</f>
        <v>0</v>
      </c>
      <c r="R46" s="67">
        <f t="shared" ref="R46:S46" si="54">IF(R$21="","",R42*R43+R44+R45)</f>
        <v>0</v>
      </c>
      <c r="S46" s="67">
        <f t="shared" si="54"/>
        <v>0</v>
      </c>
      <c r="T46" s="67">
        <f t="shared" ref="T46" si="55">IF(T$21="","",T42*T43+T44+T45)</f>
        <v>0</v>
      </c>
      <c r="U46" s="67">
        <f t="shared" ref="U46" si="56">IF(U$21="","",U42*U43+U44+U45)</f>
        <v>0</v>
      </c>
      <c r="V46" s="67">
        <f t="shared" ref="V46:W46" si="57">IF(V$21="","",V42*V43+V44+V45)</f>
        <v>0</v>
      </c>
      <c r="W46" s="67">
        <f t="shared" si="57"/>
        <v>0</v>
      </c>
      <c r="X46" s="67">
        <f t="shared" ref="X46" si="58">IF(X$21="","",X42*X43+X44+X45)</f>
        <v>0</v>
      </c>
      <c r="Y46" s="67" t="str">
        <f t="shared" ref="Y46" si="59">IF(Y$21="","",Y42*Y43+Y44+Y45)</f>
        <v/>
      </c>
      <c r="Z46" s="67" t="str">
        <f t="shared" ref="Z46:AA46" si="60">IF(Z$21="","",Z42*Z43+Z44+Z45)</f>
        <v/>
      </c>
      <c r="AA46" s="67" t="str">
        <f t="shared" si="60"/>
        <v/>
      </c>
      <c r="AB46" s="67" t="str">
        <f t="shared" ref="AB46" si="61">IF(AB$21="","",AB42*AB43+AB44+AB45)</f>
        <v/>
      </c>
      <c r="AC46" s="67" t="str">
        <f t="shared" ref="AC46" si="62">IF(AC$21="","",AC42*AC43+AC44+AC45)</f>
        <v/>
      </c>
      <c r="AD46" s="67" t="str">
        <f t="shared" ref="AD46:AE46" si="63">IF(AD$21="","",AD42*AD43+AD44+AD45)</f>
        <v/>
      </c>
      <c r="AE46" s="67" t="str">
        <f t="shared" si="63"/>
        <v/>
      </c>
      <c r="AF46" s="67" t="str">
        <f t="shared" ref="AF46" si="64">IF(AF$21="","",AF42*AF43+AF44+AF45)</f>
        <v/>
      </c>
      <c r="AG46" s="67" t="str">
        <f t="shared" ref="AG46" si="65">IF(AG$21="","",AG42*AG43+AG44+AG45)</f>
        <v/>
      </c>
      <c r="AH46" s="67" t="str">
        <f t="shared" ref="AH46:AI46" si="66">IF(AH$21="","",AH42*AH43+AH44+AH45)</f>
        <v/>
      </c>
      <c r="AI46" s="67" t="str">
        <f t="shared" si="66"/>
        <v/>
      </c>
      <c r="AJ46" s="67" t="str">
        <f t="shared" ref="AJ46" si="67">IF(AJ$21="","",AJ42*AJ43+AJ44+AJ45)</f>
        <v/>
      </c>
      <c r="AK46" s="67" t="str">
        <f t="shared" ref="AK46" si="68">IF(AK$21="","",AK42*AK43+AK44+AK45)</f>
        <v/>
      </c>
      <c r="AL46" s="67" t="str">
        <f t="shared" ref="AL46:AM46" si="69">IF(AL$21="","",AL42*AL43+AL44+AL45)</f>
        <v/>
      </c>
      <c r="AM46" s="67" t="str">
        <f t="shared" si="69"/>
        <v/>
      </c>
      <c r="AN46" s="67" t="str">
        <f t="shared" ref="AN46" si="70">IF(AN$21="","",AN42*AN43+AN44+AN45)</f>
        <v/>
      </c>
      <c r="AO46" s="67" t="str">
        <f t="shared" ref="AO46" si="71">IF(AO$21="","",AO42*AO43+AO44+AO45)</f>
        <v/>
      </c>
      <c r="AP46" s="67" t="str">
        <f t="shared" ref="AP46:AQ46" si="72">IF(AP$21="","",AP42*AP43+AP44+AP45)</f>
        <v/>
      </c>
      <c r="AQ46" s="67" t="str">
        <f t="shared" si="72"/>
        <v/>
      </c>
      <c r="AR46" s="67" t="str">
        <f t="shared" ref="AR46" si="73">IF(AR$21="","",AR42*AR43+AR44+AR45)</f>
        <v/>
      </c>
      <c r="AS46" s="67" t="str">
        <f t="shared" ref="AS46" si="74">IF(AS$21="","",AS42*AS43+AS44+AS45)</f>
        <v/>
      </c>
      <c r="AT46" s="67" t="str">
        <f t="shared" ref="AT46:AU46" si="75">IF(AT$21="","",AT42*AT43+AT44+AT45)</f>
        <v/>
      </c>
      <c r="AU46" s="67" t="str">
        <f t="shared" si="75"/>
        <v/>
      </c>
      <c r="AV46" s="67" t="str">
        <f t="shared" ref="AV46" si="76">IF(AV$21="","",AV42*AV43+AV44+AV45)</f>
        <v/>
      </c>
      <c r="AW46" s="67" t="str">
        <f t="shared" ref="AW46" si="77">IF(AW$21="","",AW42*AW43+AW44+AW45)</f>
        <v/>
      </c>
      <c r="AX46" s="67" t="str">
        <f t="shared" ref="AX46:AY46" si="78">IF(AX$21="","",AX42*AX43+AX44+AX45)</f>
        <v/>
      </c>
      <c r="AY46" s="67" t="str">
        <f t="shared" si="78"/>
        <v/>
      </c>
    </row>
    <row r="47" spans="1:51">
      <c r="A47" s="44"/>
      <c r="B47" s="55"/>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row>
    <row r="48" spans="1:51">
      <c r="A48" s="56" t="s">
        <v>70</v>
      </c>
      <c r="B48" s="55"/>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row>
    <row r="49" spans="1:51">
      <c r="A49" s="44" t="s">
        <v>19</v>
      </c>
      <c r="B49" s="42">
        <f ca="1">SUM(OFFSET(C49,0,0,1,B$13-B$11+1))</f>
        <v>0</v>
      </c>
      <c r="C49" s="51">
        <f>IF(C$21="","",IFERROR(C46-C38,))</f>
        <v>0</v>
      </c>
      <c r="D49" s="51">
        <f>IF(D$21="","",IFERROR(D46-D38,))</f>
        <v>0</v>
      </c>
      <c r="E49" s="51">
        <f t="shared" ref="E49:AY49" si="79">IF(E$21="","",IFERROR(E46-E38,))</f>
        <v>0</v>
      </c>
      <c r="F49" s="51">
        <f t="shared" si="79"/>
        <v>0</v>
      </c>
      <c r="G49" s="51">
        <f t="shared" si="79"/>
        <v>0</v>
      </c>
      <c r="H49" s="51">
        <f t="shared" si="79"/>
        <v>0</v>
      </c>
      <c r="I49" s="51">
        <f t="shared" si="79"/>
        <v>0</v>
      </c>
      <c r="J49" s="51">
        <f t="shared" si="79"/>
        <v>0</v>
      </c>
      <c r="K49" s="51">
        <f t="shared" si="79"/>
        <v>0</v>
      </c>
      <c r="L49" s="51">
        <f t="shared" si="79"/>
        <v>0</v>
      </c>
      <c r="M49" s="51">
        <f t="shared" si="79"/>
        <v>0</v>
      </c>
      <c r="N49" s="51">
        <f t="shared" si="79"/>
        <v>0</v>
      </c>
      <c r="O49" s="51">
        <f t="shared" si="79"/>
        <v>0</v>
      </c>
      <c r="P49" s="51">
        <f t="shared" si="79"/>
        <v>0</v>
      </c>
      <c r="Q49" s="51">
        <f t="shared" si="79"/>
        <v>0</v>
      </c>
      <c r="R49" s="51">
        <f t="shared" si="79"/>
        <v>0</v>
      </c>
      <c r="S49" s="51">
        <f t="shared" si="79"/>
        <v>0</v>
      </c>
      <c r="T49" s="51">
        <f t="shared" si="79"/>
        <v>0</v>
      </c>
      <c r="U49" s="51">
        <f t="shared" si="79"/>
        <v>0</v>
      </c>
      <c r="V49" s="51">
        <f t="shared" si="79"/>
        <v>0</v>
      </c>
      <c r="W49" s="51">
        <f t="shared" si="79"/>
        <v>0</v>
      </c>
      <c r="X49" s="51">
        <f t="shared" si="79"/>
        <v>0</v>
      </c>
      <c r="Y49" s="51" t="str">
        <f t="shared" si="79"/>
        <v/>
      </c>
      <c r="Z49" s="51" t="str">
        <f t="shared" si="79"/>
        <v/>
      </c>
      <c r="AA49" s="51" t="str">
        <f t="shared" si="79"/>
        <v/>
      </c>
      <c r="AB49" s="51" t="str">
        <f t="shared" si="79"/>
        <v/>
      </c>
      <c r="AC49" s="51" t="str">
        <f t="shared" si="79"/>
        <v/>
      </c>
      <c r="AD49" s="51" t="str">
        <f t="shared" si="79"/>
        <v/>
      </c>
      <c r="AE49" s="51" t="str">
        <f t="shared" si="79"/>
        <v/>
      </c>
      <c r="AF49" s="51" t="str">
        <f t="shared" si="79"/>
        <v/>
      </c>
      <c r="AG49" s="51" t="str">
        <f t="shared" si="79"/>
        <v/>
      </c>
      <c r="AH49" s="51" t="str">
        <f t="shared" si="79"/>
        <v/>
      </c>
      <c r="AI49" s="51" t="str">
        <f t="shared" si="79"/>
        <v/>
      </c>
      <c r="AJ49" s="51" t="str">
        <f t="shared" si="79"/>
        <v/>
      </c>
      <c r="AK49" s="51" t="str">
        <f t="shared" si="79"/>
        <v/>
      </c>
      <c r="AL49" s="51" t="str">
        <f t="shared" si="79"/>
        <v/>
      </c>
      <c r="AM49" s="51" t="str">
        <f t="shared" si="79"/>
        <v/>
      </c>
      <c r="AN49" s="51" t="str">
        <f t="shared" si="79"/>
        <v/>
      </c>
      <c r="AO49" s="51" t="str">
        <f t="shared" si="79"/>
        <v/>
      </c>
      <c r="AP49" s="51" t="str">
        <f t="shared" si="79"/>
        <v/>
      </c>
      <c r="AQ49" s="51" t="str">
        <f t="shared" si="79"/>
        <v/>
      </c>
      <c r="AR49" s="51" t="str">
        <f t="shared" si="79"/>
        <v/>
      </c>
      <c r="AS49" s="51" t="str">
        <f t="shared" si="79"/>
        <v/>
      </c>
      <c r="AT49" s="51" t="str">
        <f t="shared" si="79"/>
        <v/>
      </c>
      <c r="AU49" s="51" t="str">
        <f t="shared" si="79"/>
        <v/>
      </c>
      <c r="AV49" s="51" t="str">
        <f t="shared" si="79"/>
        <v/>
      </c>
      <c r="AW49" s="51" t="str">
        <f t="shared" si="79"/>
        <v/>
      </c>
      <c r="AX49" s="51" t="str">
        <f t="shared" si="79"/>
        <v/>
      </c>
      <c r="AY49" s="51" t="str">
        <f t="shared" si="79"/>
        <v/>
      </c>
    </row>
    <row r="50" spans="1:51">
      <c r="A50" s="57" t="s">
        <v>72</v>
      </c>
      <c r="B50" s="42" t="e">
        <f ca="1">SUM(OFFSET(C50,0,0,1,B$13-B$11+1))</f>
        <v>#N/A</v>
      </c>
      <c r="C50" s="51" t="e">
        <f t="shared" ref="C50:AH50" ca="1" si="80">IF(C$21="","",C49/(1+IF($B$15="",0,$B$15))^(C21-$B$11))</f>
        <v>#N/A</v>
      </c>
      <c r="D50" s="51" t="e">
        <f t="shared" ca="1" si="80"/>
        <v>#N/A</v>
      </c>
      <c r="E50" s="51" t="e">
        <f t="shared" ca="1" si="80"/>
        <v>#N/A</v>
      </c>
      <c r="F50" s="51" t="e">
        <f t="shared" ca="1" si="80"/>
        <v>#N/A</v>
      </c>
      <c r="G50" s="51" t="e">
        <f t="shared" ca="1" si="80"/>
        <v>#N/A</v>
      </c>
      <c r="H50" s="51" t="e">
        <f t="shared" ca="1" si="80"/>
        <v>#N/A</v>
      </c>
      <c r="I50" s="51" t="e">
        <f t="shared" ca="1" si="80"/>
        <v>#N/A</v>
      </c>
      <c r="J50" s="51" t="e">
        <f t="shared" ca="1" si="80"/>
        <v>#N/A</v>
      </c>
      <c r="K50" s="51" t="e">
        <f t="shared" ca="1" si="80"/>
        <v>#N/A</v>
      </c>
      <c r="L50" s="51" t="e">
        <f t="shared" ca="1" si="80"/>
        <v>#N/A</v>
      </c>
      <c r="M50" s="51" t="e">
        <f t="shared" ca="1" si="80"/>
        <v>#N/A</v>
      </c>
      <c r="N50" s="51" t="e">
        <f t="shared" ca="1" si="80"/>
        <v>#N/A</v>
      </c>
      <c r="O50" s="51" t="e">
        <f t="shared" ca="1" si="80"/>
        <v>#N/A</v>
      </c>
      <c r="P50" s="51" t="e">
        <f t="shared" ca="1" si="80"/>
        <v>#N/A</v>
      </c>
      <c r="Q50" s="51" t="e">
        <f t="shared" ca="1" si="80"/>
        <v>#N/A</v>
      </c>
      <c r="R50" s="51" t="e">
        <f t="shared" ca="1" si="80"/>
        <v>#N/A</v>
      </c>
      <c r="S50" s="51" t="e">
        <f t="shared" ca="1" si="80"/>
        <v>#N/A</v>
      </c>
      <c r="T50" s="51" t="e">
        <f t="shared" ca="1" si="80"/>
        <v>#N/A</v>
      </c>
      <c r="U50" s="51" t="e">
        <f t="shared" ca="1" si="80"/>
        <v>#N/A</v>
      </c>
      <c r="V50" s="51" t="e">
        <f t="shared" ca="1" si="80"/>
        <v>#N/A</v>
      </c>
      <c r="W50" s="51" t="e">
        <f t="shared" ca="1" si="80"/>
        <v>#N/A</v>
      </c>
      <c r="X50" s="51" t="e">
        <f t="shared" ca="1" si="80"/>
        <v>#N/A</v>
      </c>
      <c r="Y50" s="51" t="str">
        <f t="shared" si="80"/>
        <v/>
      </c>
      <c r="Z50" s="51" t="str">
        <f t="shared" si="80"/>
        <v/>
      </c>
      <c r="AA50" s="51" t="str">
        <f t="shared" si="80"/>
        <v/>
      </c>
      <c r="AB50" s="51" t="str">
        <f t="shared" si="80"/>
        <v/>
      </c>
      <c r="AC50" s="51" t="str">
        <f t="shared" si="80"/>
        <v/>
      </c>
      <c r="AD50" s="51" t="str">
        <f t="shared" si="80"/>
        <v/>
      </c>
      <c r="AE50" s="51" t="str">
        <f t="shared" si="80"/>
        <v/>
      </c>
      <c r="AF50" s="51" t="str">
        <f t="shared" si="80"/>
        <v/>
      </c>
      <c r="AG50" s="51" t="str">
        <f t="shared" si="80"/>
        <v/>
      </c>
      <c r="AH50" s="51" t="str">
        <f t="shared" si="80"/>
        <v/>
      </c>
      <c r="AI50" s="51" t="str">
        <f t="shared" ref="AI50:AY50" si="81">IF(AI$21="","",AI49/(1+IF($B$15="",0,$B$15))^(AI21-$B$11))</f>
        <v/>
      </c>
      <c r="AJ50" s="51" t="str">
        <f t="shared" si="81"/>
        <v/>
      </c>
      <c r="AK50" s="51" t="str">
        <f t="shared" si="81"/>
        <v/>
      </c>
      <c r="AL50" s="51" t="str">
        <f t="shared" si="81"/>
        <v/>
      </c>
      <c r="AM50" s="51" t="str">
        <f t="shared" si="81"/>
        <v/>
      </c>
      <c r="AN50" s="51" t="str">
        <f t="shared" si="81"/>
        <v/>
      </c>
      <c r="AO50" s="51" t="str">
        <f t="shared" si="81"/>
        <v/>
      </c>
      <c r="AP50" s="51" t="str">
        <f t="shared" si="81"/>
        <v/>
      </c>
      <c r="AQ50" s="51" t="str">
        <f t="shared" si="81"/>
        <v/>
      </c>
      <c r="AR50" s="51" t="str">
        <f t="shared" si="81"/>
        <v/>
      </c>
      <c r="AS50" s="51" t="str">
        <f t="shared" si="81"/>
        <v/>
      </c>
      <c r="AT50" s="51" t="str">
        <f t="shared" si="81"/>
        <v/>
      </c>
      <c r="AU50" s="51" t="str">
        <f t="shared" si="81"/>
        <v/>
      </c>
      <c r="AV50" s="51" t="str">
        <f t="shared" si="81"/>
        <v/>
      </c>
      <c r="AW50" s="51" t="str">
        <f t="shared" si="81"/>
        <v/>
      </c>
      <c r="AX50" s="51" t="str">
        <f t="shared" si="81"/>
        <v/>
      </c>
      <c r="AY50" s="51" t="str">
        <f t="shared" si="81"/>
        <v/>
      </c>
    </row>
    <row r="51" spans="1:51">
      <c r="A51" s="44" t="s">
        <v>20</v>
      </c>
      <c r="B51" s="42">
        <f ca="1">IFERROR(OFFSET(C51,0,B$13-B$11),)</f>
        <v>0</v>
      </c>
      <c r="C51" s="51" t="e">
        <f ca="1">IF(C$21="","",SUM($C$50:C50))</f>
        <v>#N/A</v>
      </c>
      <c r="D51" s="51" t="e">
        <f ca="1">IF(D$21="","",SUM($C$50:D50))</f>
        <v>#N/A</v>
      </c>
      <c r="E51" s="51" t="e">
        <f ca="1">IF(E$21="","",SUM($C$50:E50))</f>
        <v>#N/A</v>
      </c>
      <c r="F51" s="51" t="e">
        <f ca="1">IF(F$21="","",SUM($C$50:F50))</f>
        <v>#N/A</v>
      </c>
      <c r="G51" s="51" t="e">
        <f ca="1">IF(G$21="","",SUM($C$50:G50))</f>
        <v>#N/A</v>
      </c>
      <c r="H51" s="51" t="e">
        <f ca="1">IF(H$21="","",SUM($C$50:H50))</f>
        <v>#N/A</v>
      </c>
      <c r="I51" s="51" t="e">
        <f ca="1">IF(I$21="","",SUM($C$50:I50))</f>
        <v>#N/A</v>
      </c>
      <c r="J51" s="51" t="e">
        <f ca="1">IF(J$21="","",SUM($C$50:J50))</f>
        <v>#N/A</v>
      </c>
      <c r="K51" s="51" t="e">
        <f ca="1">IF(K$21="","",SUM($C$50:K50))</f>
        <v>#N/A</v>
      </c>
      <c r="L51" s="51" t="e">
        <f ca="1">IF(L$21="","",SUM($C$50:L50))</f>
        <v>#N/A</v>
      </c>
      <c r="M51" s="51" t="e">
        <f ca="1">IF(M$21="","",SUM($C$50:M50))</f>
        <v>#N/A</v>
      </c>
      <c r="N51" s="51" t="e">
        <f ca="1">IF(N$21="","",SUM($C$50:N50))</f>
        <v>#N/A</v>
      </c>
      <c r="O51" s="51" t="e">
        <f ca="1">IF(O$21="","",SUM($C$50:O50))</f>
        <v>#N/A</v>
      </c>
      <c r="P51" s="51" t="e">
        <f ca="1">IF(P$21="","",SUM($C$50:P50))</f>
        <v>#N/A</v>
      </c>
      <c r="Q51" s="51" t="e">
        <f ca="1">IF(Q$21="","",SUM($C$50:Q50))</f>
        <v>#N/A</v>
      </c>
      <c r="R51" s="51" t="e">
        <f ca="1">IF(R$21="","",SUM($C$50:R50))</f>
        <v>#N/A</v>
      </c>
      <c r="S51" s="51" t="e">
        <f ca="1">IF(S$21="","",SUM($C$50:S50))</f>
        <v>#N/A</v>
      </c>
      <c r="T51" s="51" t="e">
        <f ca="1">IF(T$21="","",SUM($C$50:T50))</f>
        <v>#N/A</v>
      </c>
      <c r="U51" s="51" t="e">
        <f ca="1">IF(U$21="","",SUM($C$50:U50))</f>
        <v>#N/A</v>
      </c>
      <c r="V51" s="51" t="e">
        <f ca="1">IF(V$21="","",SUM($C$50:V50))</f>
        <v>#N/A</v>
      </c>
      <c r="W51" s="51" t="e">
        <f ca="1">IF(W$21="","",SUM($C$50:W50))</f>
        <v>#N/A</v>
      </c>
      <c r="X51" s="51" t="e">
        <f ca="1">IF(X$21="","",SUM($C$50:X50))</f>
        <v>#N/A</v>
      </c>
      <c r="Y51" s="51" t="str">
        <f>IF(Y$21="","",SUM($C$50:Y50))</f>
        <v/>
      </c>
      <c r="Z51" s="51" t="str">
        <f>IF(Z$21="","",SUM($C$50:Z50))</f>
        <v/>
      </c>
      <c r="AA51" s="51" t="str">
        <f>IF(AA$21="","",SUM($C$50:AA50))</f>
        <v/>
      </c>
      <c r="AB51" s="51" t="str">
        <f>IF(AB$21="","",SUM($C$50:AB50))</f>
        <v/>
      </c>
      <c r="AC51" s="51" t="str">
        <f>IF(AC$21="","",SUM($C$50:AC50))</f>
        <v/>
      </c>
      <c r="AD51" s="51" t="str">
        <f>IF(AD$21="","",SUM($C$50:AD50))</f>
        <v/>
      </c>
      <c r="AE51" s="51" t="str">
        <f>IF(AE$21="","",SUM($C$50:AE50))</f>
        <v/>
      </c>
      <c r="AF51" s="51" t="str">
        <f>IF(AF$21="","",SUM($C$50:AF50))</f>
        <v/>
      </c>
      <c r="AG51" s="51" t="str">
        <f>IF(AG$21="","",SUM($C$50:AG50))</f>
        <v/>
      </c>
      <c r="AH51" s="51" t="str">
        <f>IF(AH$21="","",SUM($C$50:AH50))</f>
        <v/>
      </c>
      <c r="AI51" s="51" t="str">
        <f>IF(AI$21="","",SUM($C$50:AI50))</f>
        <v/>
      </c>
      <c r="AJ51" s="51" t="str">
        <f>IF(AJ$21="","",SUM($C$50:AJ50))</f>
        <v/>
      </c>
      <c r="AK51" s="51" t="str">
        <f>IF(AK$21="","",SUM($C$50:AK50))</f>
        <v/>
      </c>
      <c r="AL51" s="51" t="str">
        <f>IF(AL$21="","",SUM($C$50:AL50))</f>
        <v/>
      </c>
      <c r="AM51" s="51" t="str">
        <f>IF(AM$21="","",SUM($C$50:AM50))</f>
        <v/>
      </c>
      <c r="AN51" s="51" t="str">
        <f>IF(AN$21="","",SUM($C$50:AN50))</f>
        <v/>
      </c>
      <c r="AO51" s="51" t="str">
        <f>IF(AO$21="","",SUM($C$50:AO50))</f>
        <v/>
      </c>
      <c r="AP51" s="51" t="str">
        <f>IF(AP$21="","",SUM($C$50:AP50))</f>
        <v/>
      </c>
      <c r="AQ51" s="51" t="str">
        <f>IF(AQ$21="","",SUM($C$50:AQ50))</f>
        <v/>
      </c>
      <c r="AR51" s="51" t="str">
        <f>IF(AR$21="","",SUM($C$50:AR50))</f>
        <v/>
      </c>
      <c r="AS51" s="51" t="str">
        <f>IF(AS$21="","",SUM($C$50:AS50))</f>
        <v/>
      </c>
      <c r="AT51" s="51" t="str">
        <f>IF(AT$21="","",SUM($C$50:AT50))</f>
        <v/>
      </c>
      <c r="AU51" s="51" t="str">
        <f>IF(AU$21="","",SUM($C$50:AU50))</f>
        <v/>
      </c>
      <c r="AV51" s="51" t="str">
        <f>IF(AV$21="","",SUM($C$50:AV50))</f>
        <v/>
      </c>
      <c r="AW51" s="51" t="str">
        <f>IF(AW$21="","",SUM($C$50:AW50))</f>
        <v/>
      </c>
      <c r="AX51" s="51" t="str">
        <f>IF(AX$21="","",SUM($C$50:AX50))</f>
        <v/>
      </c>
      <c r="AY51" s="51" t="str">
        <f>IF(AY$21="","",SUM($C$50:AY50))</f>
        <v/>
      </c>
    </row>
    <row r="52" spans="1:51">
      <c r="A52" s="57" t="s">
        <v>94</v>
      </c>
      <c r="B52" s="58" t="e">
        <f ca="1">B51+C36*1/(1+B15)^(B13-B11)</f>
        <v>#N/A</v>
      </c>
    </row>
    <row r="53" spans="1:51">
      <c r="A53" s="44"/>
      <c r="B53" s="37"/>
    </row>
    <row r="54" spans="1:51">
      <c r="A54" s="59" t="s">
        <v>13</v>
      </c>
    </row>
    <row r="55" spans="1:51">
      <c r="A55" s="60" t="s">
        <v>14</v>
      </c>
      <c r="B55" s="51">
        <f ca="1">SUM(OFFSET(C55,0,0,1,B$13-B$11+1))</f>
        <v>0</v>
      </c>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row>
    <row r="56" spans="1:51">
      <c r="A56" s="61" t="s">
        <v>15</v>
      </c>
      <c r="B56" s="51">
        <f ca="1">SUM(OFFSET(C56,0,0,1,B$13-B$11+1))</f>
        <v>0</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row>
    <row r="57" spans="1:51">
      <c r="A57" s="61" t="s">
        <v>26</v>
      </c>
      <c r="C57" s="16"/>
      <c r="D57" s="37"/>
    </row>
    <row r="58" spans="1:51">
      <c r="A58" s="60" t="s">
        <v>18</v>
      </c>
      <c r="B58" s="51">
        <f ca="1">SUM(OFFSET(C58,0,0,1,B$13-B$11+1))</f>
        <v>1000</v>
      </c>
      <c r="C58" s="7">
        <v>1000</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row>
    <row r="59" spans="1:51">
      <c r="A59" s="61" t="s">
        <v>15</v>
      </c>
      <c r="B59" s="51">
        <f ca="1">SUM(OFFSET(C59,0,0,1,B$13-B$11+1))</f>
        <v>0</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row>
    <row r="60" spans="1:51">
      <c r="A60" s="60" t="s">
        <v>51</v>
      </c>
      <c r="B60" s="51">
        <f ca="1">SUM(OFFSET(C60,0,0,1,B$13-B$11+1))</f>
        <v>0</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row>
    <row r="61" spans="1:51">
      <c r="A61" s="61" t="s">
        <v>15</v>
      </c>
      <c r="B61" s="51">
        <f ca="1">SUM(OFFSET(C61,0,0,1,B$13-B$11+1))</f>
        <v>0</v>
      </c>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row>
    <row r="62" spans="1:51">
      <c r="A62" s="47" t="s">
        <v>52</v>
      </c>
      <c r="C62" s="68">
        <f>IF(C$21="","",SUM($C$49:C49)+SUM($C$55:C55)+SUM($C$58:C58)+SUM($C$60:C60))</f>
        <v>1000</v>
      </c>
      <c r="D62" s="68">
        <f>IF(D$21="","",SUM($C$49:D49)+SUM($C$55:D55)+SUM($C$58:D58)+SUM($C$60:D60))</f>
        <v>1000</v>
      </c>
      <c r="E62" s="68">
        <f>IF(E$21="","",SUM($C$49:E49)+SUM($C$55:E55)+SUM($C$58:E58)+SUM($C$60:E60))</f>
        <v>1000</v>
      </c>
      <c r="F62" s="68">
        <f>IF(F$21="","",SUM($C$49:F49)+SUM($C$55:F55)+SUM($C$58:F58)+SUM($C$60:F60))</f>
        <v>1000</v>
      </c>
      <c r="G62" s="68">
        <f>IF(G$21="","",SUM($C$49:G49)+SUM($C$55:G55)+SUM($C$58:G58)+SUM($C$60:G60))</f>
        <v>1000</v>
      </c>
      <c r="H62" s="68">
        <f>IF(H$21="","",SUM($C$49:H49)+SUM($C$55:H55)+SUM($C$58:H58)+SUM($C$60:H60))</f>
        <v>1000</v>
      </c>
      <c r="I62" s="68">
        <f>IF(I$21="","",SUM($C$49:I49)+SUM($C$55:I55)+SUM($C$58:I58)+SUM($C$60:I60))</f>
        <v>1000</v>
      </c>
      <c r="J62" s="68">
        <f>IF(J$21="","",SUM($C$49:J49)+SUM($C$55:J55)+SUM($C$58:J58)+SUM($C$60:J60))</f>
        <v>1000</v>
      </c>
      <c r="K62" s="68">
        <f>IF(K$21="","",SUM($C$49:K49)+SUM($C$55:K55)+SUM($C$58:K58)+SUM($C$60:K60))</f>
        <v>1000</v>
      </c>
      <c r="L62" s="68">
        <f>IF(L$21="","",SUM($C$49:L49)+SUM($C$55:L55)+SUM($C$58:L58)+SUM($C$60:L60))</f>
        <v>1000</v>
      </c>
      <c r="M62" s="68">
        <f>IF(M$21="","",SUM($C$49:M49)+SUM($C$55:M55)+SUM($C$58:M58)+SUM($C$60:M60))</f>
        <v>1000</v>
      </c>
      <c r="N62" s="68">
        <f>IF(N$21="","",SUM($C$49:N49)+SUM($C$55:N55)+SUM($C$58:N58)+SUM($C$60:N60))</f>
        <v>1000</v>
      </c>
      <c r="O62" s="68">
        <f>IF(O$21="","",SUM($C$49:O49)+SUM($C$55:O55)+SUM($C$58:O58)+SUM($C$60:O60))</f>
        <v>1000</v>
      </c>
      <c r="P62" s="68">
        <f>IF(P$21="","",SUM($C$49:P49)+SUM($C$55:P55)+SUM($C$58:P58)+SUM($C$60:P60))</f>
        <v>1000</v>
      </c>
      <c r="Q62" s="68">
        <f>IF(Q$21="","",SUM($C$49:Q49)+SUM($C$55:Q55)+SUM($C$58:Q58)+SUM($C$60:Q60))</f>
        <v>1000</v>
      </c>
      <c r="R62" s="68">
        <f>IF(R$21="","",SUM($C$49:R49)+SUM($C$55:R55)+SUM($C$58:R58)+SUM($C$60:R60))</f>
        <v>1000</v>
      </c>
      <c r="S62" s="68">
        <f>IF(S$21="","",SUM($C$49:S49)+SUM($C$55:S55)+SUM($C$58:S58)+SUM($C$60:S60))</f>
        <v>1000</v>
      </c>
      <c r="T62" s="68">
        <f>IF(T$21="","",SUM($C$49:T49)+SUM($C$55:T55)+SUM($C$58:T58)+SUM($C$60:T60))</f>
        <v>1000</v>
      </c>
      <c r="U62" s="68">
        <f>IF(U$21="","",SUM($C$49:U49)+SUM($C$55:U55)+SUM($C$58:U58)+SUM($C$60:U60))</f>
        <v>1000</v>
      </c>
      <c r="V62" s="68">
        <f>IF(V$21="","",SUM($C$49:V49)+SUM($C$55:V55)+SUM($C$58:V58)+SUM($C$60:V60))</f>
        <v>1000</v>
      </c>
      <c r="W62" s="68">
        <f>IF(W$21="","",SUM($C$49:W49)+SUM($C$55:W55)+SUM($C$58:W58)+SUM($C$60:W60))</f>
        <v>1000</v>
      </c>
      <c r="X62" s="68">
        <f>IF(X$21="","",SUM($C$49:X49)+SUM($C$55:X55)+SUM($C$58:X58)+SUM($C$60:X60))</f>
        <v>1000</v>
      </c>
      <c r="Y62" s="68" t="str">
        <f>IF(Y$21="","",SUM($C$49:Y49)+SUM($C$55:Y55)+SUM($C$58:Y58)+SUM($C$60:Y60))</f>
        <v/>
      </c>
      <c r="Z62" s="68" t="str">
        <f>IF(Z$21="","",SUM($C$49:Z49)+SUM($C$55:Z55)+SUM($C$58:Z58)+SUM($C$60:Z60))</f>
        <v/>
      </c>
      <c r="AA62" s="68" t="str">
        <f>IF(AA$21="","",SUM($C$49:AA49)+SUM($C$55:AA55)+SUM($C$58:AA58)+SUM($C$60:AA60))</f>
        <v/>
      </c>
      <c r="AB62" s="68" t="str">
        <f>IF(AB$21="","",SUM($C$49:AB49)+SUM($C$55:AB55)+SUM($C$58:AB58)+SUM($C$60:AB60))</f>
        <v/>
      </c>
      <c r="AC62" s="68" t="str">
        <f>IF(AC$21="","",SUM($C$49:AC49)+SUM($C$55:AC55)+SUM($C$58:AC58)+SUM($C$60:AC60))</f>
        <v/>
      </c>
      <c r="AD62" s="68" t="str">
        <f>IF(AD$21="","",SUM($C$49:AD49)+SUM($C$55:AD55)+SUM($C$58:AD58)+SUM($C$60:AD60))</f>
        <v/>
      </c>
      <c r="AE62" s="68" t="str">
        <f>IF(AE$21="","",SUM($C$49:AE49)+SUM($C$55:AE55)+SUM($C$58:AE58)+SUM($C$60:AE60))</f>
        <v/>
      </c>
      <c r="AF62" s="68" t="str">
        <f>IF(AF$21="","",SUM($C$49:AF49)+SUM($C$55:AF55)+SUM($C$58:AF58)+SUM($C$60:AF60))</f>
        <v/>
      </c>
      <c r="AG62" s="68" t="str">
        <f>IF(AG$21="","",SUM($C$49:AG49)+SUM($C$55:AG55)+SUM($C$58:AG58)+SUM($C$60:AG60))</f>
        <v/>
      </c>
      <c r="AH62" s="68" t="str">
        <f>IF(AH$21="","",SUM($C$49:AH49)+SUM($C$55:AH55)+SUM($C$58:AH58)+SUM($C$60:AH60))</f>
        <v/>
      </c>
      <c r="AI62" s="68" t="str">
        <f>IF(AI$21="","",SUM($C$49:AI49)+SUM($C$55:AI55)+SUM($C$58:AI58)+SUM($C$60:AI60))</f>
        <v/>
      </c>
      <c r="AJ62" s="68" t="str">
        <f>IF(AJ$21="","",SUM($C$49:AJ49)+SUM($C$55:AJ55)+SUM($C$58:AJ58)+SUM($C$60:AJ60))</f>
        <v/>
      </c>
      <c r="AK62" s="68" t="str">
        <f>IF(AK$21="","",SUM($C$49:AK49)+SUM($C$55:AK55)+SUM($C$58:AK58)+SUM($C$60:AK60))</f>
        <v/>
      </c>
      <c r="AL62" s="68" t="str">
        <f>IF(AL$21="","",SUM($C$49:AL49)+SUM($C$55:AL55)+SUM($C$58:AL58)+SUM($C$60:AL60))</f>
        <v/>
      </c>
      <c r="AM62" s="68" t="str">
        <f>IF(AM$21="","",SUM($C$49:AM49)+SUM($C$55:AM55)+SUM($C$58:AM58)+SUM($C$60:AM60))</f>
        <v/>
      </c>
      <c r="AN62" s="68" t="str">
        <f>IF(AN$21="","",SUM($C$49:AN49)+SUM($C$55:AN55)+SUM($C$58:AN58)+SUM($C$60:AN60))</f>
        <v/>
      </c>
      <c r="AO62" s="68" t="str">
        <f>IF(AO$21="","",SUM($C$49:AO49)+SUM($C$55:AO55)+SUM($C$58:AO58)+SUM($C$60:AO60))</f>
        <v/>
      </c>
      <c r="AP62" s="68" t="str">
        <f>IF(AP$21="","",SUM($C$49:AP49)+SUM($C$55:AP55)+SUM($C$58:AP58)+SUM($C$60:AP60))</f>
        <v/>
      </c>
      <c r="AQ62" s="68" t="str">
        <f>IF(AQ$21="","",SUM($C$49:AQ49)+SUM($C$55:AQ55)+SUM($C$58:AQ58)+SUM($C$60:AQ60))</f>
        <v/>
      </c>
      <c r="AR62" s="68" t="str">
        <f>IF(AR$21="","",SUM($C$49:AR49)+SUM($C$55:AR55)+SUM($C$58:AR58)+SUM($C$60:AR60))</f>
        <v/>
      </c>
      <c r="AS62" s="68" t="str">
        <f>IF(AS$21="","",SUM($C$49:AS49)+SUM($C$55:AS55)+SUM($C$58:AS58)+SUM($C$60:AS60))</f>
        <v/>
      </c>
      <c r="AT62" s="68" t="str">
        <f>IF(AT$21="","",SUM($C$49:AT49)+SUM($C$55:AT55)+SUM($C$58:AT58)+SUM($C$60:AT60))</f>
        <v/>
      </c>
      <c r="AU62" s="68" t="str">
        <f>IF(AU$21="","",SUM($C$49:AU49)+SUM($C$55:AU55)+SUM($C$58:AU58)+SUM($C$60:AU60))</f>
        <v/>
      </c>
      <c r="AV62" s="68" t="str">
        <f>IF(AV$21="","",SUM($C$49:AV49)+SUM($C$55:AV55)+SUM($C$58:AV58)+SUM($C$60:AV60))</f>
        <v/>
      </c>
      <c r="AW62" s="68" t="str">
        <f>IF(AW$21="","",SUM($C$49:AW49)+SUM($C$55:AW55)+SUM($C$58:AW58)+SUM($C$60:AW60))</f>
        <v/>
      </c>
      <c r="AX62" s="68" t="str">
        <f>IF(AX$21="","",SUM($C$49:AX49)+SUM($C$55:AX55)+SUM($C$58:AX58)+SUM($C$60:AX60))</f>
        <v/>
      </c>
      <c r="AY62" s="68" t="str">
        <f>IF(AY$21="","",SUM($C$49:AY49)+SUM($C$55:AY55)+SUM($C$58:AY58)+SUM($C$60:AY60))</f>
        <v/>
      </c>
    </row>
    <row r="63" spans="1:51">
      <c r="A63" s="47" t="s">
        <v>54</v>
      </c>
      <c r="B63" s="48">
        <f ca="1">SUM(OFFSET(C63,0,0,1,B$13-B$11+1))</f>
        <v>0</v>
      </c>
      <c r="C63" s="48">
        <f>IF(C$21="","",IFERROR(C56+C59+C61,))</f>
        <v>0</v>
      </c>
      <c r="D63" s="48">
        <f t="shared" ref="D63:AY63" si="82">IF(D$21="","",IFERROR(D56+D59+D61,))</f>
        <v>0</v>
      </c>
      <c r="E63" s="48">
        <f t="shared" si="82"/>
        <v>0</v>
      </c>
      <c r="F63" s="48">
        <f t="shared" si="82"/>
        <v>0</v>
      </c>
      <c r="G63" s="48">
        <f t="shared" si="82"/>
        <v>0</v>
      </c>
      <c r="H63" s="48">
        <f t="shared" si="82"/>
        <v>0</v>
      </c>
      <c r="I63" s="48">
        <f t="shared" si="82"/>
        <v>0</v>
      </c>
      <c r="J63" s="48">
        <f t="shared" si="82"/>
        <v>0</v>
      </c>
      <c r="K63" s="48">
        <f t="shared" si="82"/>
        <v>0</v>
      </c>
      <c r="L63" s="48">
        <f t="shared" si="82"/>
        <v>0</v>
      </c>
      <c r="M63" s="48">
        <f t="shared" si="82"/>
        <v>0</v>
      </c>
      <c r="N63" s="48">
        <f t="shared" si="82"/>
        <v>0</v>
      </c>
      <c r="O63" s="48">
        <f t="shared" si="82"/>
        <v>0</v>
      </c>
      <c r="P63" s="48">
        <f t="shared" si="82"/>
        <v>0</v>
      </c>
      <c r="Q63" s="48">
        <f t="shared" si="82"/>
        <v>0</v>
      </c>
      <c r="R63" s="48">
        <f t="shared" si="82"/>
        <v>0</v>
      </c>
      <c r="S63" s="48">
        <f t="shared" si="82"/>
        <v>0</v>
      </c>
      <c r="T63" s="48">
        <f t="shared" si="82"/>
        <v>0</v>
      </c>
      <c r="U63" s="48">
        <f t="shared" si="82"/>
        <v>0</v>
      </c>
      <c r="V63" s="48">
        <f t="shared" si="82"/>
        <v>0</v>
      </c>
      <c r="W63" s="48">
        <f t="shared" si="82"/>
        <v>0</v>
      </c>
      <c r="X63" s="48">
        <f t="shared" si="82"/>
        <v>0</v>
      </c>
      <c r="Y63" s="48" t="str">
        <f t="shared" si="82"/>
        <v/>
      </c>
      <c r="Z63" s="48" t="str">
        <f t="shared" si="82"/>
        <v/>
      </c>
      <c r="AA63" s="48" t="str">
        <f t="shared" si="82"/>
        <v/>
      </c>
      <c r="AB63" s="48" t="str">
        <f t="shared" si="82"/>
        <v/>
      </c>
      <c r="AC63" s="48" t="str">
        <f t="shared" si="82"/>
        <v/>
      </c>
      <c r="AD63" s="48" t="str">
        <f t="shared" si="82"/>
        <v/>
      </c>
      <c r="AE63" s="48" t="str">
        <f t="shared" si="82"/>
        <v/>
      </c>
      <c r="AF63" s="48" t="str">
        <f t="shared" si="82"/>
        <v/>
      </c>
      <c r="AG63" s="48" t="str">
        <f t="shared" si="82"/>
        <v/>
      </c>
      <c r="AH63" s="48" t="str">
        <f t="shared" si="82"/>
        <v/>
      </c>
      <c r="AI63" s="48" t="str">
        <f t="shared" si="82"/>
        <v/>
      </c>
      <c r="AJ63" s="48" t="str">
        <f t="shared" si="82"/>
        <v/>
      </c>
      <c r="AK63" s="48" t="str">
        <f t="shared" si="82"/>
        <v/>
      </c>
      <c r="AL63" s="48" t="str">
        <f t="shared" si="82"/>
        <v/>
      </c>
      <c r="AM63" s="48" t="str">
        <f t="shared" si="82"/>
        <v/>
      </c>
      <c r="AN63" s="48" t="str">
        <f t="shared" si="82"/>
        <v/>
      </c>
      <c r="AO63" s="48" t="str">
        <f t="shared" si="82"/>
        <v/>
      </c>
      <c r="AP63" s="48" t="str">
        <f t="shared" si="82"/>
        <v/>
      </c>
      <c r="AQ63" s="48" t="str">
        <f t="shared" si="82"/>
        <v/>
      </c>
      <c r="AR63" s="48" t="str">
        <f t="shared" si="82"/>
        <v/>
      </c>
      <c r="AS63" s="48" t="str">
        <f t="shared" si="82"/>
        <v/>
      </c>
      <c r="AT63" s="48" t="str">
        <f t="shared" si="82"/>
        <v/>
      </c>
      <c r="AU63" s="48" t="str">
        <f t="shared" si="82"/>
        <v/>
      </c>
      <c r="AV63" s="48" t="str">
        <f t="shared" si="82"/>
        <v/>
      </c>
      <c r="AW63" s="48" t="str">
        <f t="shared" si="82"/>
        <v/>
      </c>
      <c r="AX63" s="48" t="str">
        <f t="shared" si="82"/>
        <v/>
      </c>
      <c r="AY63" s="48" t="str">
        <f t="shared" si="82"/>
        <v/>
      </c>
    </row>
    <row r="64" spans="1:51">
      <c r="A64" s="62"/>
      <c r="C64" s="63"/>
    </row>
    <row r="65" spans="1:1" hidden="1">
      <c r="A65" s="62"/>
    </row>
    <row r="66" spans="1:1" hidden="1">
      <c r="A66" s="62"/>
    </row>
    <row r="67" spans="1:1" hidden="1">
      <c r="A67" s="47"/>
    </row>
    <row r="68" spans="1:1" hidden="1">
      <c r="A68" s="47"/>
    </row>
    <row r="69" spans="1:1" hidden="1">
      <c r="A69" s="47"/>
    </row>
    <row r="70" spans="1:1" hidden="1">
      <c r="A70" s="44"/>
    </row>
  </sheetData>
  <mergeCells count="4">
    <mergeCell ref="E3:J3"/>
    <mergeCell ref="E4:J4"/>
    <mergeCell ref="E5:J5"/>
    <mergeCell ref="D3:D5"/>
  </mergeCells>
  <conditionalFormatting sqref="C62:AY62">
    <cfRule type="cellIs" dxfId="3" priority="1" operator="lessThan">
      <formula>0</formula>
    </cfRule>
    <cfRule type="cellIs" dxfId="2" priority="2" operator="lessThan">
      <formula>0</formula>
    </cfRule>
  </conditionalFormatting>
  <dataValidations count="4">
    <dataValidation allowBlank="1" showInputMessage="1" showErrorMessage="1" promptTitle="Hinweis" prompt="Bitte geben Sie Ihren Steuersatz (z.B. Körperschafts- und Gewerbesteuer) gemäß dem letzten vorliegenden Steuerbescheid ein!" sqref="B16" xr:uid="{00000000-0002-0000-0100-000000000000}"/>
    <dataValidation allowBlank="1" showInputMessage="1" showErrorMessage="1" promptTitle="Hinweis" prompt="Die wirtschaftliche Lebensdauer entspricht den in Deutschland geltenden Abschreibungsfristen für den Fördergegenstand (AfA-Tabelle). Eine abweichende Nutzungsdauer kann eingetragen werden. Diese ist in der Vorhabensbeschreibung ausführlich zu begründen. " sqref="B14" xr:uid="{00000000-0002-0000-0100-000001000000}"/>
    <dataValidation allowBlank="1" showInputMessage="1" showErrorMessage="1" promptTitle="Hinweis" prompt="Ein abweichender Wert für den WACC kann eingetragen werden. Dieser ist in der Vorhabensbeschreibung ausführlich zu begründen. " sqref="B15" xr:uid="{00000000-0002-0000-0100-000002000000}"/>
    <dataValidation allowBlank="1" showInputMessage="1" showErrorMessage="1" promptTitle="Hinweis" prompt="für Anlagevermögen mit abweichenden Abschreibungsfristen (z.B. Gebäude, Grundstücke ...)_x000a_" sqref="C36" xr:uid="{00000000-0002-0000-0100-000003000000}"/>
  </dataValidations>
  <pageMargins left="0.7" right="0.7" top="0.78740157499999996" bottom="0.78740157499999996" header="0.3" footer="0.3"/>
  <pageSetup paperSize="9" scale="13" orientation="portrait"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62"/>
  <sheetViews>
    <sheetView topLeftCell="A17" zoomScaleNormal="100" workbookViewId="0">
      <selection activeCell="C37" sqref="C37"/>
    </sheetView>
  </sheetViews>
  <sheetFormatPr baseColWidth="10" defaultColWidth="0" defaultRowHeight="15" zeroHeight="1"/>
  <cols>
    <col min="1" max="1" width="60.7109375" customWidth="1"/>
    <col min="2" max="2" width="13.7109375" customWidth="1"/>
    <col min="3" max="3" width="11.7109375" bestFit="1" customWidth="1"/>
    <col min="4" max="51" width="11.42578125" customWidth="1"/>
    <col min="52" max="52" width="2.7109375" customWidth="1"/>
    <col min="53" max="16384" width="11.42578125" hidden="1"/>
  </cols>
  <sheetData>
    <row r="1" spans="1:10" ht="30" customHeight="1">
      <c r="A1" s="18" t="s">
        <v>0</v>
      </c>
      <c r="B1" s="19"/>
      <c r="C1" s="19"/>
      <c r="D1" s="19"/>
      <c r="E1" s="20"/>
      <c r="F1" s="20"/>
      <c r="G1" s="20"/>
      <c r="H1" s="20"/>
      <c r="I1" s="20"/>
      <c r="J1" s="20"/>
    </row>
    <row r="2" spans="1:10" ht="15" customHeight="1"/>
    <row r="3" spans="1:10">
      <c r="A3" s="21">
        <f>Deckblatt!B4</f>
        <v>0</v>
      </c>
      <c r="D3" s="537" t="s">
        <v>2</v>
      </c>
      <c r="E3" s="532" t="s">
        <v>1</v>
      </c>
      <c r="F3" s="532"/>
      <c r="G3" s="532"/>
      <c r="H3" s="532"/>
      <c r="I3" s="532"/>
      <c r="J3" s="532"/>
    </row>
    <row r="4" spans="1:10">
      <c r="A4" s="21">
        <f>Deckblatt!B5</f>
        <v>0</v>
      </c>
      <c r="D4" s="537"/>
      <c r="E4" s="533" t="s">
        <v>3</v>
      </c>
      <c r="F4" s="533"/>
      <c r="G4" s="533"/>
      <c r="H4" s="533"/>
      <c r="I4" s="533"/>
      <c r="J4" s="533"/>
    </row>
    <row r="5" spans="1:10">
      <c r="A5" s="22">
        <f>Deckblatt!B6</f>
        <v>0</v>
      </c>
      <c r="D5" s="537"/>
      <c r="E5" s="534" t="s">
        <v>4</v>
      </c>
      <c r="F5" s="534"/>
      <c r="G5" s="534"/>
      <c r="H5" s="534"/>
      <c r="I5" s="534"/>
      <c r="J5" s="534"/>
    </row>
    <row r="6" spans="1:10">
      <c r="A6" s="23" t="e">
        <f>VLOOKUP(Deckblatt!G7,Deckblatt!J11:O17,2,TRUE)</f>
        <v>#N/A</v>
      </c>
    </row>
    <row r="7" spans="1:10"/>
    <row r="8" spans="1:10">
      <c r="A8" s="24" t="s">
        <v>6</v>
      </c>
      <c r="B8" s="25"/>
      <c r="C8" s="25"/>
      <c r="D8" s="25"/>
      <c r="E8" s="25"/>
      <c r="F8" s="25"/>
      <c r="G8" s="25"/>
      <c r="H8" s="25"/>
      <c r="I8" s="25"/>
      <c r="J8" s="25"/>
    </row>
    <row r="9" spans="1:10">
      <c r="A9" s="26"/>
    </row>
    <row r="10" spans="1:10" ht="15" customHeight="1">
      <c r="A10" s="27" t="s">
        <v>81</v>
      </c>
      <c r="B10" s="28">
        <f>Deckblatt!G7</f>
        <v>0</v>
      </c>
      <c r="D10" s="29"/>
      <c r="F10" s="30"/>
      <c r="G10" s="30"/>
      <c r="H10" s="30"/>
      <c r="I10" s="30"/>
      <c r="J10" s="30"/>
    </row>
    <row r="11" spans="1:10">
      <c r="A11" s="31" t="s">
        <v>77</v>
      </c>
      <c r="B11" s="23">
        <f>'Tatsächliches Szenario'!B11</f>
        <v>2023</v>
      </c>
      <c r="D11" s="29"/>
      <c r="E11" s="32"/>
      <c r="F11" s="33"/>
      <c r="G11" s="33"/>
      <c r="H11" s="33"/>
      <c r="I11" s="33"/>
      <c r="J11" s="33"/>
    </row>
    <row r="12" spans="1:10">
      <c r="A12" s="31" t="s">
        <v>80</v>
      </c>
      <c r="B12" s="1"/>
      <c r="C12" s="34"/>
      <c r="D12" s="29"/>
      <c r="F12" s="30"/>
      <c r="G12" s="30"/>
      <c r="H12" s="30"/>
      <c r="I12" s="30"/>
      <c r="J12" s="30"/>
    </row>
    <row r="13" spans="1:10">
      <c r="A13" s="35" t="s">
        <v>76</v>
      </c>
      <c r="B13" s="23">
        <f>'Tatsächliches Szenario'!B13</f>
        <v>2044</v>
      </c>
      <c r="C13" s="34"/>
      <c r="D13" s="29"/>
      <c r="F13" s="30"/>
      <c r="G13" s="30"/>
      <c r="H13" s="30"/>
      <c r="I13" s="30"/>
      <c r="J13" s="30"/>
    </row>
    <row r="14" spans="1:10">
      <c r="A14" s="31" t="s">
        <v>5</v>
      </c>
      <c r="B14" s="69" t="e">
        <f ca="1">Deckblatt!R4</f>
        <v>#DIV/0!</v>
      </c>
      <c r="C14" s="34"/>
      <c r="D14" s="29"/>
      <c r="F14" s="30"/>
      <c r="G14" s="30"/>
      <c r="H14" s="30"/>
      <c r="I14" s="30"/>
      <c r="J14" s="30"/>
    </row>
    <row r="15" spans="1:10">
      <c r="A15" s="31" t="s">
        <v>74</v>
      </c>
      <c r="B15" s="5" t="e">
        <f ca="1">Deckblatt!S4</f>
        <v>#DIV/0!</v>
      </c>
      <c r="C15" s="34"/>
      <c r="D15" s="36"/>
      <c r="E15" s="37"/>
      <c r="F15" s="30"/>
      <c r="G15" s="30"/>
      <c r="H15" s="30"/>
      <c r="I15" s="30"/>
      <c r="J15" s="30"/>
    </row>
    <row r="16" spans="1:10">
      <c r="A16" s="27" t="s">
        <v>16</v>
      </c>
      <c r="B16" s="38">
        <f>'Tatsächliches Szenario'!B16</f>
        <v>0</v>
      </c>
      <c r="C16" s="37"/>
      <c r="D16" s="30"/>
    </row>
    <row r="17" spans="1:51">
      <c r="A17" s="26"/>
    </row>
    <row r="18" spans="1:51"/>
    <row r="19" spans="1:51">
      <c r="A19" s="24" t="s">
        <v>7</v>
      </c>
      <c r="B19" s="25"/>
      <c r="C19" s="25"/>
      <c r="D19" s="25"/>
      <c r="E19" s="25"/>
      <c r="F19" s="25"/>
      <c r="G19" s="25"/>
      <c r="H19" s="25"/>
      <c r="I19" s="25"/>
      <c r="J19" s="25"/>
    </row>
    <row r="20" spans="1:51"/>
    <row r="21" spans="1:51">
      <c r="A21" s="27"/>
      <c r="B21" s="39" t="s">
        <v>8</v>
      </c>
      <c r="C21" s="28">
        <f>B11</f>
        <v>2023</v>
      </c>
      <c r="D21" s="28">
        <f>IF($C21+COLUMN(D21)-COLUMN($C21)&lt;=$B$13,$C21+COLUMN(D21)-COLUMN($C21),"")</f>
        <v>2024</v>
      </c>
      <c r="E21" s="28">
        <f>IF($C21+COLUMN(E21)-COLUMN($C21)&lt;=$B$13,$C21+COLUMN(E21)-COLUMN($C21),"")</f>
        <v>2025</v>
      </c>
      <c r="F21" s="28">
        <f t="shared" ref="F21:O21" si="0">IF($C21+COLUMN(F21)-COLUMN($C21)&lt;=$B$13,$C21+COLUMN(F21)-COLUMN($C21),"")</f>
        <v>2026</v>
      </c>
      <c r="G21" s="28">
        <f t="shared" si="0"/>
        <v>2027</v>
      </c>
      <c r="H21" s="28">
        <f t="shared" si="0"/>
        <v>2028</v>
      </c>
      <c r="I21" s="28">
        <f t="shared" si="0"/>
        <v>2029</v>
      </c>
      <c r="J21" s="28">
        <f t="shared" si="0"/>
        <v>2030</v>
      </c>
      <c r="K21" s="28">
        <f t="shared" si="0"/>
        <v>2031</v>
      </c>
      <c r="L21" s="28">
        <f t="shared" si="0"/>
        <v>2032</v>
      </c>
      <c r="M21" s="28">
        <f t="shared" si="0"/>
        <v>2033</v>
      </c>
      <c r="N21" s="28">
        <f t="shared" si="0"/>
        <v>2034</v>
      </c>
      <c r="O21" s="28">
        <f t="shared" si="0"/>
        <v>2035</v>
      </c>
      <c r="P21" s="28">
        <f>IF($C21+COLUMN(P21)-COLUMN($C21)&lt;=$B$13,$C21+COLUMN(P21)-COLUMN($C21),"")</f>
        <v>2036</v>
      </c>
      <c r="Q21" s="28">
        <f>IF($C21+COLUMN(Q21)-COLUMN($C21)&lt;=$B$13,$C21+COLUMN(Q21)-COLUMN($C21),"")</f>
        <v>2037</v>
      </c>
      <c r="R21" s="28">
        <f t="shared" ref="R21:U21" si="1">IF($C21+COLUMN(R21)-COLUMN($C21)&lt;=$B$13,$C21+COLUMN(R21)-COLUMN($C21),"")</f>
        <v>2038</v>
      </c>
      <c r="S21" s="28">
        <f t="shared" si="1"/>
        <v>2039</v>
      </c>
      <c r="T21" s="28">
        <f t="shared" si="1"/>
        <v>2040</v>
      </c>
      <c r="U21" s="28">
        <f t="shared" si="1"/>
        <v>2041</v>
      </c>
      <c r="V21" s="28">
        <f>IF($C21+COLUMN(V21)-COLUMN($C21)&lt;=$B$13,$C21+COLUMN(V21)-COLUMN($C21),"")</f>
        <v>2042</v>
      </c>
      <c r="W21" s="28">
        <f>IF($C21+COLUMN(W21)-COLUMN($C21)&lt;=$B$13,$C21+COLUMN(W21)-COLUMN($C21),"")</f>
        <v>2043</v>
      </c>
      <c r="X21" s="28">
        <f t="shared" ref="X21:Y21" si="2">IF($C21+COLUMN(X21)-COLUMN($C21)&lt;=$B$13,$C21+COLUMN(X21)-COLUMN($C21),"")</f>
        <v>2044</v>
      </c>
      <c r="Y21" s="28" t="str">
        <f t="shared" si="2"/>
        <v/>
      </c>
      <c r="Z21" s="28" t="str">
        <f>IF($C21+COLUMN(Z21)-COLUMN($C21)&lt;=$B$13,$C21+COLUMN(Z21)-COLUMN($C21),"")</f>
        <v/>
      </c>
      <c r="AA21" s="28" t="str">
        <f>IF($C21+COLUMN(AA21)-COLUMN($C21)&lt;=$B$13,$C21+COLUMN(AA21)-COLUMN($C21),"")</f>
        <v/>
      </c>
      <c r="AB21" s="28" t="str">
        <f t="shared" ref="AB21:AY21" si="3">IF($C21+COLUMN(AB21)-COLUMN($C21)&lt;=$B$13,$C21+COLUMN(AB21)-COLUMN($C21),"")</f>
        <v/>
      </c>
      <c r="AC21" s="28" t="str">
        <f t="shared" si="3"/>
        <v/>
      </c>
      <c r="AD21" s="28" t="str">
        <f t="shared" si="3"/>
        <v/>
      </c>
      <c r="AE21" s="28" t="str">
        <f t="shared" si="3"/>
        <v/>
      </c>
      <c r="AF21" s="28" t="str">
        <f t="shared" si="3"/>
        <v/>
      </c>
      <c r="AG21" s="28" t="str">
        <f t="shared" si="3"/>
        <v/>
      </c>
      <c r="AH21" s="28" t="str">
        <f t="shared" si="3"/>
        <v/>
      </c>
      <c r="AI21" s="28" t="str">
        <f t="shared" si="3"/>
        <v/>
      </c>
      <c r="AJ21" s="28" t="str">
        <f t="shared" si="3"/>
        <v/>
      </c>
      <c r="AK21" s="28" t="str">
        <f t="shared" si="3"/>
        <v/>
      </c>
      <c r="AL21" s="28" t="str">
        <f t="shared" si="3"/>
        <v/>
      </c>
      <c r="AM21" s="28" t="str">
        <f t="shared" si="3"/>
        <v/>
      </c>
      <c r="AN21" s="28" t="str">
        <f t="shared" si="3"/>
        <v/>
      </c>
      <c r="AO21" s="28" t="str">
        <f t="shared" si="3"/>
        <v/>
      </c>
      <c r="AP21" s="28" t="str">
        <f t="shared" si="3"/>
        <v/>
      </c>
      <c r="AQ21" s="28" t="str">
        <f t="shared" si="3"/>
        <v/>
      </c>
      <c r="AR21" s="28" t="str">
        <f t="shared" si="3"/>
        <v/>
      </c>
      <c r="AS21" s="28" t="str">
        <f t="shared" si="3"/>
        <v/>
      </c>
      <c r="AT21" s="28" t="str">
        <f t="shared" si="3"/>
        <v/>
      </c>
      <c r="AU21" s="28" t="str">
        <f t="shared" si="3"/>
        <v/>
      </c>
      <c r="AV21" s="28" t="str">
        <f t="shared" si="3"/>
        <v/>
      </c>
      <c r="AW21" s="28" t="str">
        <f t="shared" si="3"/>
        <v/>
      </c>
      <c r="AX21" s="28" t="str">
        <f t="shared" si="3"/>
        <v/>
      </c>
      <c r="AY21" s="28" t="str">
        <f t="shared" si="3"/>
        <v/>
      </c>
    </row>
    <row r="22" spans="1:51">
      <c r="A22" s="40" t="s">
        <v>78</v>
      </c>
      <c r="C22" t="str">
        <f>IF(C21="","",IF(C21&lt;$B$12,"Nein","Ja"))</f>
        <v>Ja</v>
      </c>
      <c r="D22" t="str">
        <f t="shared" ref="D22:M22" si="4">IF(D21="","",IF(D21&lt;$B$12,"Nein","Ja"))</f>
        <v>Ja</v>
      </c>
      <c r="E22" t="str">
        <f t="shared" si="4"/>
        <v>Ja</v>
      </c>
      <c r="F22" t="str">
        <f t="shared" si="4"/>
        <v>Ja</v>
      </c>
      <c r="G22" t="str">
        <f t="shared" si="4"/>
        <v>Ja</v>
      </c>
      <c r="H22" t="str">
        <f t="shared" si="4"/>
        <v>Ja</v>
      </c>
      <c r="I22" t="str">
        <f t="shared" si="4"/>
        <v>Ja</v>
      </c>
      <c r="J22" t="str">
        <f t="shared" si="4"/>
        <v>Ja</v>
      </c>
      <c r="K22" t="str">
        <f t="shared" si="4"/>
        <v>Ja</v>
      </c>
      <c r="L22" t="str">
        <f t="shared" si="4"/>
        <v>Ja</v>
      </c>
      <c r="M22" t="str">
        <f t="shared" si="4"/>
        <v>Ja</v>
      </c>
      <c r="N22" t="str">
        <f t="shared" ref="N22" si="5">IF(N21="","",IF(N21&lt;$B$12,"Nein","Ja"))</f>
        <v>Ja</v>
      </c>
      <c r="O22" t="str">
        <f t="shared" ref="O22" si="6">IF(O21="","",IF(O21&lt;$B$12,"Nein","Ja"))</f>
        <v>Ja</v>
      </c>
      <c r="P22" t="str">
        <f t="shared" ref="P22" si="7">IF(P21="","",IF(P21&lt;$B$12,"Nein","Ja"))</f>
        <v>Ja</v>
      </c>
      <c r="Q22" t="str">
        <f t="shared" ref="Q22" si="8">IF(Q21="","",IF(Q21&lt;$B$12,"Nein","Ja"))</f>
        <v>Ja</v>
      </c>
      <c r="R22" t="str">
        <f t="shared" ref="R22" si="9">IF(R21="","",IF(R21&lt;$B$12,"Nein","Ja"))</f>
        <v>Ja</v>
      </c>
      <c r="S22" t="str">
        <f t="shared" ref="S22" si="10">IF(S21="","",IF(S21&lt;$B$12,"Nein","Ja"))</f>
        <v>Ja</v>
      </c>
      <c r="T22" t="str">
        <f t="shared" ref="T22" si="11">IF(T21="","",IF(T21&lt;$B$12,"Nein","Ja"))</f>
        <v>Ja</v>
      </c>
      <c r="U22" t="str">
        <f t="shared" ref="U22" si="12">IF(U21="","",IF(U21&lt;$B$12,"Nein","Ja"))</f>
        <v>Ja</v>
      </c>
      <c r="V22" t="str">
        <f t="shared" ref="V22:W22" si="13">IF(V21="","",IF(V21&lt;$B$12,"Nein","Ja"))</f>
        <v>Ja</v>
      </c>
      <c r="W22" t="str">
        <f t="shared" si="13"/>
        <v>Ja</v>
      </c>
      <c r="X22" t="str">
        <f t="shared" ref="X22" si="14">IF(X21="","",IF(X21&lt;$B$12,"Nein","Ja"))</f>
        <v>Ja</v>
      </c>
      <c r="Y22" t="str">
        <f t="shared" ref="Y22" si="15">IF(Y21="","",IF(Y21&lt;$B$12,"Nein","Ja"))</f>
        <v/>
      </c>
      <c r="Z22" t="str">
        <f t="shared" ref="Z22" si="16">IF(Z21="","",IF(Z21&lt;$B$12,"Nein","Ja"))</f>
        <v/>
      </c>
      <c r="AA22" t="str">
        <f t="shared" ref="AA22" si="17">IF(AA21="","",IF(AA21&lt;$B$12,"Nein","Ja"))</f>
        <v/>
      </c>
      <c r="AB22" t="str">
        <f t="shared" ref="AB22" si="18">IF(AB21="","",IF(AB21&lt;$B$12,"Nein","Ja"))</f>
        <v/>
      </c>
      <c r="AC22" t="str">
        <f t="shared" ref="AC22" si="19">IF(AC21="","",IF(AC21&lt;$B$12,"Nein","Ja"))</f>
        <v/>
      </c>
      <c r="AD22" t="str">
        <f t="shared" ref="AD22" si="20">IF(AD21="","",IF(AD21&lt;$B$12,"Nein","Ja"))</f>
        <v/>
      </c>
      <c r="AE22" t="str">
        <f t="shared" ref="AE22" si="21">IF(AE21="","",IF(AE21&lt;$B$12,"Nein","Ja"))</f>
        <v/>
      </c>
      <c r="AF22" t="str">
        <f t="shared" ref="AF22:AG22" si="22">IF(AF21="","",IF(AF21&lt;$B$12,"Nein","Ja"))</f>
        <v/>
      </c>
      <c r="AG22" t="str">
        <f t="shared" si="22"/>
        <v/>
      </c>
      <c r="AH22" t="str">
        <f t="shared" ref="AH22" si="23">IF(AH21="","",IF(AH21&lt;$B$12,"Nein","Ja"))</f>
        <v/>
      </c>
      <c r="AI22" t="str">
        <f t="shared" ref="AI22" si="24">IF(AI21="","",IF(AI21&lt;$B$12,"Nein","Ja"))</f>
        <v/>
      </c>
      <c r="AJ22" t="str">
        <f t="shared" ref="AJ22" si="25">IF(AJ21="","",IF(AJ21&lt;$B$12,"Nein","Ja"))</f>
        <v/>
      </c>
      <c r="AK22" t="str">
        <f t="shared" ref="AK22" si="26">IF(AK21="","",IF(AK21&lt;$B$12,"Nein","Ja"))</f>
        <v/>
      </c>
      <c r="AL22" t="str">
        <f t="shared" ref="AL22" si="27">IF(AL21="","",IF(AL21&lt;$B$12,"Nein","Ja"))</f>
        <v/>
      </c>
      <c r="AM22" t="str">
        <f t="shared" ref="AM22" si="28">IF(AM21="","",IF(AM21&lt;$B$12,"Nein","Ja"))</f>
        <v/>
      </c>
      <c r="AN22" t="str">
        <f t="shared" ref="AN22" si="29">IF(AN21="","",IF(AN21&lt;$B$12,"Nein","Ja"))</f>
        <v/>
      </c>
      <c r="AO22" t="str">
        <f t="shared" ref="AO22" si="30">IF(AO21="","",IF(AO21&lt;$B$12,"Nein","Ja"))</f>
        <v/>
      </c>
      <c r="AP22" t="str">
        <f t="shared" ref="AP22:AQ22" si="31">IF(AP21="","",IF(AP21&lt;$B$12,"Nein","Ja"))</f>
        <v/>
      </c>
      <c r="AQ22" t="str">
        <f t="shared" si="31"/>
        <v/>
      </c>
      <c r="AR22" t="str">
        <f t="shared" ref="AR22" si="32">IF(AR21="","",IF(AR21&lt;$B$12,"Nein","Ja"))</f>
        <v/>
      </c>
      <c r="AS22" t="str">
        <f t="shared" ref="AS22" si="33">IF(AS21="","",IF(AS21&lt;$B$12,"Nein","Ja"))</f>
        <v/>
      </c>
      <c r="AT22" t="str">
        <f t="shared" ref="AT22" si="34">IF(AT21="","",IF(AT21&lt;$B$12,"Nein","Ja"))</f>
        <v/>
      </c>
      <c r="AU22" t="str">
        <f t="shared" ref="AU22" si="35">IF(AU21="","",IF(AU21&lt;$B$12,"Nein","Ja"))</f>
        <v/>
      </c>
      <c r="AV22" t="str">
        <f t="shared" ref="AV22" si="36">IF(AV21="","",IF(AV21&lt;$B$12,"Nein","Ja"))</f>
        <v/>
      </c>
      <c r="AW22" t="str">
        <f t="shared" ref="AW22" si="37">IF(AW21="","",IF(AW21&lt;$B$12,"Nein","Ja"))</f>
        <v/>
      </c>
      <c r="AX22" t="str">
        <f t="shared" ref="AX22" si="38">IF(AX21="","",IF(AX21&lt;$B$12,"Nein","Ja"))</f>
        <v/>
      </c>
      <c r="AY22" t="str">
        <f t="shared" ref="AY22" si="39">IF(AY21="","",IF(AY21&lt;$B$12,"Nein","Ja"))</f>
        <v/>
      </c>
    </row>
    <row r="23" spans="1:51">
      <c r="A23" s="24" t="s">
        <v>11</v>
      </c>
    </row>
    <row r="24" spans="1:51">
      <c r="A24" s="41" t="s">
        <v>67</v>
      </c>
      <c r="B24" s="42">
        <f t="shared" ref="B24:B31" ca="1" si="40">SUM(OFFSET(C24,0,0,1,B$13-B$11+1))</f>
        <v>0</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row>
    <row r="25" spans="1:51">
      <c r="A25" s="41" t="s">
        <v>68</v>
      </c>
      <c r="B25" s="42">
        <f t="shared" ca="1" si="40"/>
        <v>0</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c r="A26" s="41" t="s">
        <v>41</v>
      </c>
      <c r="B26" s="42">
        <f t="shared" ca="1" si="40"/>
        <v>0</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c r="A27" s="41" t="s">
        <v>69</v>
      </c>
      <c r="B27" s="42">
        <f t="shared" ca="1" si="40"/>
        <v>0</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row>
    <row r="28" spans="1:51">
      <c r="A28" s="41" t="s">
        <v>88</v>
      </c>
      <c r="B28" s="43">
        <f ca="1">SUM(OFFSET(C28,0,0,1,B$13-B$11+1))</f>
        <v>0</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row>
    <row r="29" spans="1:51">
      <c r="A29" s="41" t="s">
        <v>89</v>
      </c>
      <c r="B29" s="42">
        <f t="shared" ca="1" si="40"/>
        <v>0</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row>
    <row r="30" spans="1:51">
      <c r="A30" s="41" t="s">
        <v>90</v>
      </c>
      <c r="B30" s="42">
        <f t="shared" ca="1" si="40"/>
        <v>0</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row>
    <row r="31" spans="1:51">
      <c r="A31" s="41" t="s">
        <v>91</v>
      </c>
      <c r="B31" s="42">
        <f t="shared" ca="1" si="40"/>
        <v>0</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row>
    <row r="32" spans="1:51">
      <c r="A32" s="44" t="s">
        <v>58</v>
      </c>
      <c r="C32" s="8"/>
      <c r="D32" s="34"/>
    </row>
    <row r="33" spans="1:51">
      <c r="B33" s="45"/>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row>
    <row r="34" spans="1:51">
      <c r="A34" s="47" t="s">
        <v>9</v>
      </c>
      <c r="B34" s="43">
        <f ca="1">SUM(OFFSET(C34,0,0,1,B$13-B$11+1))</f>
        <v>0</v>
      </c>
      <c r="C34" s="48">
        <f>IF(C$21="","",IFERROR(SUM(C24:C31),""))</f>
        <v>0</v>
      </c>
      <c r="D34" s="48">
        <f t="shared" ref="D34:AY34" si="41">IF(D$21="","",IFERROR(SUM(D24:D31),""))</f>
        <v>0</v>
      </c>
      <c r="E34" s="48">
        <f t="shared" si="41"/>
        <v>0</v>
      </c>
      <c r="F34" s="48">
        <f t="shared" si="41"/>
        <v>0</v>
      </c>
      <c r="G34" s="48">
        <f t="shared" si="41"/>
        <v>0</v>
      </c>
      <c r="H34" s="48">
        <f t="shared" si="41"/>
        <v>0</v>
      </c>
      <c r="I34" s="48">
        <f t="shared" si="41"/>
        <v>0</v>
      </c>
      <c r="J34" s="48">
        <f t="shared" si="41"/>
        <v>0</v>
      </c>
      <c r="K34" s="48">
        <f t="shared" si="41"/>
        <v>0</v>
      </c>
      <c r="L34" s="48">
        <f t="shared" si="41"/>
        <v>0</v>
      </c>
      <c r="M34" s="48">
        <f t="shared" si="41"/>
        <v>0</v>
      </c>
      <c r="N34" s="48">
        <f t="shared" si="41"/>
        <v>0</v>
      </c>
      <c r="O34" s="48">
        <f t="shared" si="41"/>
        <v>0</v>
      </c>
      <c r="P34" s="48">
        <f t="shared" si="41"/>
        <v>0</v>
      </c>
      <c r="Q34" s="48">
        <f t="shared" si="41"/>
        <v>0</v>
      </c>
      <c r="R34" s="48">
        <f t="shared" si="41"/>
        <v>0</v>
      </c>
      <c r="S34" s="48">
        <f t="shared" si="41"/>
        <v>0</v>
      </c>
      <c r="T34" s="48">
        <f t="shared" si="41"/>
        <v>0</v>
      </c>
      <c r="U34" s="48">
        <f t="shared" si="41"/>
        <v>0</v>
      </c>
      <c r="V34" s="48">
        <f t="shared" si="41"/>
        <v>0</v>
      </c>
      <c r="W34" s="48">
        <f t="shared" si="41"/>
        <v>0</v>
      </c>
      <c r="X34" s="48">
        <f t="shared" si="41"/>
        <v>0</v>
      </c>
      <c r="Y34" s="48" t="str">
        <f t="shared" si="41"/>
        <v/>
      </c>
      <c r="Z34" s="48" t="str">
        <f t="shared" si="41"/>
        <v/>
      </c>
      <c r="AA34" s="48" t="str">
        <f t="shared" si="41"/>
        <v/>
      </c>
      <c r="AB34" s="48" t="str">
        <f t="shared" si="41"/>
        <v/>
      </c>
      <c r="AC34" s="48" t="str">
        <f t="shared" si="41"/>
        <v/>
      </c>
      <c r="AD34" s="48" t="str">
        <f t="shared" si="41"/>
        <v/>
      </c>
      <c r="AE34" s="48" t="str">
        <f t="shared" si="41"/>
        <v/>
      </c>
      <c r="AF34" s="48" t="str">
        <f t="shared" si="41"/>
        <v/>
      </c>
      <c r="AG34" s="48" t="str">
        <f t="shared" si="41"/>
        <v/>
      </c>
      <c r="AH34" s="48" t="str">
        <f t="shared" si="41"/>
        <v/>
      </c>
      <c r="AI34" s="48" t="str">
        <f t="shared" si="41"/>
        <v/>
      </c>
      <c r="AJ34" s="48" t="str">
        <f t="shared" si="41"/>
        <v/>
      </c>
      <c r="AK34" s="48" t="str">
        <f t="shared" si="41"/>
        <v/>
      </c>
      <c r="AL34" s="48" t="str">
        <f t="shared" si="41"/>
        <v/>
      </c>
      <c r="AM34" s="48" t="str">
        <f t="shared" si="41"/>
        <v/>
      </c>
      <c r="AN34" s="48" t="str">
        <f t="shared" si="41"/>
        <v/>
      </c>
      <c r="AO34" s="48" t="str">
        <f t="shared" si="41"/>
        <v/>
      </c>
      <c r="AP34" s="48" t="str">
        <f t="shared" si="41"/>
        <v/>
      </c>
      <c r="AQ34" s="48" t="str">
        <f t="shared" si="41"/>
        <v/>
      </c>
      <c r="AR34" s="48" t="str">
        <f t="shared" si="41"/>
        <v/>
      </c>
      <c r="AS34" s="48" t="str">
        <f t="shared" si="41"/>
        <v/>
      </c>
      <c r="AT34" s="48" t="str">
        <f t="shared" si="41"/>
        <v/>
      </c>
      <c r="AU34" s="48" t="str">
        <f t="shared" si="41"/>
        <v/>
      </c>
      <c r="AV34" s="48" t="str">
        <f t="shared" si="41"/>
        <v/>
      </c>
      <c r="AW34" s="48" t="str">
        <f t="shared" si="41"/>
        <v/>
      </c>
      <c r="AX34" s="48" t="str">
        <f t="shared" si="41"/>
        <v/>
      </c>
      <c r="AY34" s="48" t="str">
        <f t="shared" si="41"/>
        <v/>
      </c>
    </row>
    <row r="35" spans="1:51">
      <c r="A35" s="49"/>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row>
    <row r="36" spans="1:51">
      <c r="A36" s="50" t="s">
        <v>12</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row>
    <row r="37" spans="1:51">
      <c r="A37" s="41" t="s">
        <v>104</v>
      </c>
      <c r="B37" s="51">
        <f ca="1">IFERROR(AVERAGE(OFFSET(C37,0,0,1,B$13-B$11+1)),)</f>
        <v>0</v>
      </c>
      <c r="C37" s="9"/>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row>
    <row r="38" spans="1:51">
      <c r="A38" s="52" t="s">
        <v>105</v>
      </c>
      <c r="B38" s="51">
        <f ca="1">IFERROR(AVERAGE(OFFSET(C38,0,0,1,B$13-B$11+1)),)</f>
        <v>0</v>
      </c>
      <c r="C38" s="9"/>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row>
    <row r="39" spans="1:51">
      <c r="A39" s="41" t="s">
        <v>106</v>
      </c>
      <c r="B39" s="42">
        <f ca="1">SUM(OFFSET(C39,0,0,1,B$13-B$11+1))</f>
        <v>0</v>
      </c>
      <c r="C39" s="11"/>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row>
    <row r="40" spans="1:51">
      <c r="A40" s="41" t="s">
        <v>107</v>
      </c>
      <c r="B40" s="43">
        <f ca="1">SUM(OFFSET(C40,0,0,1,B$13-B$11+1))</f>
        <v>0</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row>
    <row r="41" spans="1:51">
      <c r="A41" s="53" t="s">
        <v>10</v>
      </c>
      <c r="B41" s="42">
        <f ca="1">SUM(OFFSET(C41,0,0,1,B$13-B$11+1))</f>
        <v>0</v>
      </c>
      <c r="C41" s="54">
        <f>IF(C$21="","",C37*C38+C39+C40)</f>
        <v>0</v>
      </c>
      <c r="D41" s="54">
        <f>IF(D$21="","",D37*D38+D39+D40)</f>
        <v>0</v>
      </c>
      <c r="E41" s="54">
        <f t="shared" ref="E41:AY41" si="42">IF(E$21="","",E37*E38+E39+E40)</f>
        <v>0</v>
      </c>
      <c r="F41" s="54">
        <f t="shared" si="42"/>
        <v>0</v>
      </c>
      <c r="G41" s="54">
        <f t="shared" si="42"/>
        <v>0</v>
      </c>
      <c r="H41" s="54">
        <f t="shared" si="42"/>
        <v>0</v>
      </c>
      <c r="I41" s="54">
        <f t="shared" si="42"/>
        <v>0</v>
      </c>
      <c r="J41" s="54">
        <f t="shared" si="42"/>
        <v>0</v>
      </c>
      <c r="K41" s="54">
        <f t="shared" si="42"/>
        <v>0</v>
      </c>
      <c r="L41" s="54">
        <f t="shared" si="42"/>
        <v>0</v>
      </c>
      <c r="M41" s="54">
        <f t="shared" si="42"/>
        <v>0</v>
      </c>
      <c r="N41" s="54">
        <f t="shared" si="42"/>
        <v>0</v>
      </c>
      <c r="O41" s="54">
        <f t="shared" si="42"/>
        <v>0</v>
      </c>
      <c r="P41" s="54">
        <f t="shared" si="42"/>
        <v>0</v>
      </c>
      <c r="Q41" s="54">
        <f t="shared" si="42"/>
        <v>0</v>
      </c>
      <c r="R41" s="54">
        <f t="shared" si="42"/>
        <v>0</v>
      </c>
      <c r="S41" s="54">
        <f t="shared" si="42"/>
        <v>0</v>
      </c>
      <c r="T41" s="54">
        <f t="shared" si="42"/>
        <v>0</v>
      </c>
      <c r="U41" s="54">
        <f t="shared" si="42"/>
        <v>0</v>
      </c>
      <c r="V41" s="54">
        <f t="shared" si="42"/>
        <v>0</v>
      </c>
      <c r="W41" s="54">
        <f t="shared" si="42"/>
        <v>0</v>
      </c>
      <c r="X41" s="54">
        <f t="shared" si="42"/>
        <v>0</v>
      </c>
      <c r="Y41" s="54" t="str">
        <f t="shared" si="42"/>
        <v/>
      </c>
      <c r="Z41" s="54" t="str">
        <f t="shared" si="42"/>
        <v/>
      </c>
      <c r="AA41" s="54" t="str">
        <f t="shared" si="42"/>
        <v/>
      </c>
      <c r="AB41" s="54" t="str">
        <f t="shared" si="42"/>
        <v/>
      </c>
      <c r="AC41" s="54" t="str">
        <f t="shared" si="42"/>
        <v/>
      </c>
      <c r="AD41" s="54" t="str">
        <f t="shared" si="42"/>
        <v/>
      </c>
      <c r="AE41" s="54" t="str">
        <f t="shared" si="42"/>
        <v/>
      </c>
      <c r="AF41" s="54" t="str">
        <f t="shared" si="42"/>
        <v/>
      </c>
      <c r="AG41" s="54" t="str">
        <f t="shared" si="42"/>
        <v/>
      </c>
      <c r="AH41" s="54" t="str">
        <f t="shared" si="42"/>
        <v/>
      </c>
      <c r="AI41" s="54" t="str">
        <f t="shared" si="42"/>
        <v/>
      </c>
      <c r="AJ41" s="54" t="str">
        <f t="shared" si="42"/>
        <v/>
      </c>
      <c r="AK41" s="54" t="str">
        <f t="shared" si="42"/>
        <v/>
      </c>
      <c r="AL41" s="54" t="str">
        <f t="shared" si="42"/>
        <v/>
      </c>
      <c r="AM41" s="54" t="str">
        <f t="shared" si="42"/>
        <v/>
      </c>
      <c r="AN41" s="54" t="str">
        <f t="shared" si="42"/>
        <v/>
      </c>
      <c r="AO41" s="54" t="str">
        <f t="shared" si="42"/>
        <v/>
      </c>
      <c r="AP41" s="54" t="str">
        <f t="shared" si="42"/>
        <v/>
      </c>
      <c r="AQ41" s="54" t="str">
        <f t="shared" si="42"/>
        <v/>
      </c>
      <c r="AR41" s="54" t="str">
        <f t="shared" si="42"/>
        <v/>
      </c>
      <c r="AS41" s="54" t="str">
        <f t="shared" si="42"/>
        <v/>
      </c>
      <c r="AT41" s="54" t="str">
        <f t="shared" si="42"/>
        <v/>
      </c>
      <c r="AU41" s="54" t="str">
        <f t="shared" si="42"/>
        <v/>
      </c>
      <c r="AV41" s="54" t="str">
        <f t="shared" si="42"/>
        <v/>
      </c>
      <c r="AW41" s="54" t="str">
        <f t="shared" si="42"/>
        <v/>
      </c>
      <c r="AX41" s="54" t="str">
        <f t="shared" si="42"/>
        <v/>
      </c>
      <c r="AY41" s="54" t="str">
        <f t="shared" si="42"/>
        <v/>
      </c>
    </row>
    <row r="42" spans="1:51">
      <c r="A42" s="44"/>
      <c r="B42" s="55"/>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row>
    <row r="43" spans="1:51">
      <c r="A43" s="56" t="s">
        <v>70</v>
      </c>
      <c r="B43" s="55"/>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row>
    <row r="44" spans="1:51">
      <c r="A44" s="44" t="s">
        <v>19</v>
      </c>
      <c r="B44" s="42">
        <f ca="1">SUM(OFFSET(C44,0,0,1,B$13-B$11+1))</f>
        <v>0</v>
      </c>
      <c r="C44" s="51">
        <f>IF(C$21="","",IFERROR(C41-C34,))</f>
        <v>0</v>
      </c>
      <c r="D44" s="51">
        <f t="shared" ref="D44:AY44" si="43">IF(D$21="","",IFERROR(D41-D34,))</f>
        <v>0</v>
      </c>
      <c r="E44" s="51">
        <f t="shared" si="43"/>
        <v>0</v>
      </c>
      <c r="F44" s="51">
        <f t="shared" si="43"/>
        <v>0</v>
      </c>
      <c r="G44" s="51">
        <f t="shared" si="43"/>
        <v>0</v>
      </c>
      <c r="H44" s="51">
        <f t="shared" si="43"/>
        <v>0</v>
      </c>
      <c r="I44" s="51">
        <f t="shared" si="43"/>
        <v>0</v>
      </c>
      <c r="J44" s="51">
        <f t="shared" si="43"/>
        <v>0</v>
      </c>
      <c r="K44" s="51">
        <f t="shared" si="43"/>
        <v>0</v>
      </c>
      <c r="L44" s="51">
        <f t="shared" si="43"/>
        <v>0</v>
      </c>
      <c r="M44" s="51">
        <f t="shared" si="43"/>
        <v>0</v>
      </c>
      <c r="N44" s="51">
        <f t="shared" si="43"/>
        <v>0</v>
      </c>
      <c r="O44" s="51">
        <f t="shared" si="43"/>
        <v>0</v>
      </c>
      <c r="P44" s="51">
        <f t="shared" si="43"/>
        <v>0</v>
      </c>
      <c r="Q44" s="51">
        <f t="shared" si="43"/>
        <v>0</v>
      </c>
      <c r="R44" s="51">
        <f t="shared" si="43"/>
        <v>0</v>
      </c>
      <c r="S44" s="51">
        <f t="shared" si="43"/>
        <v>0</v>
      </c>
      <c r="T44" s="51">
        <f t="shared" si="43"/>
        <v>0</v>
      </c>
      <c r="U44" s="51">
        <f t="shared" si="43"/>
        <v>0</v>
      </c>
      <c r="V44" s="51">
        <f t="shared" si="43"/>
        <v>0</v>
      </c>
      <c r="W44" s="51">
        <f t="shared" si="43"/>
        <v>0</v>
      </c>
      <c r="X44" s="51">
        <f t="shared" si="43"/>
        <v>0</v>
      </c>
      <c r="Y44" s="51" t="str">
        <f t="shared" si="43"/>
        <v/>
      </c>
      <c r="Z44" s="51" t="str">
        <f t="shared" si="43"/>
        <v/>
      </c>
      <c r="AA44" s="51" t="str">
        <f t="shared" si="43"/>
        <v/>
      </c>
      <c r="AB44" s="51" t="str">
        <f t="shared" si="43"/>
        <v/>
      </c>
      <c r="AC44" s="51" t="str">
        <f t="shared" si="43"/>
        <v/>
      </c>
      <c r="AD44" s="51" t="str">
        <f t="shared" si="43"/>
        <v/>
      </c>
      <c r="AE44" s="51" t="str">
        <f t="shared" si="43"/>
        <v/>
      </c>
      <c r="AF44" s="51" t="str">
        <f t="shared" si="43"/>
        <v/>
      </c>
      <c r="AG44" s="51" t="str">
        <f t="shared" si="43"/>
        <v/>
      </c>
      <c r="AH44" s="51" t="str">
        <f t="shared" si="43"/>
        <v/>
      </c>
      <c r="AI44" s="51" t="str">
        <f t="shared" si="43"/>
        <v/>
      </c>
      <c r="AJ44" s="51" t="str">
        <f t="shared" si="43"/>
        <v/>
      </c>
      <c r="AK44" s="51" t="str">
        <f t="shared" si="43"/>
        <v/>
      </c>
      <c r="AL44" s="51" t="str">
        <f t="shared" si="43"/>
        <v/>
      </c>
      <c r="AM44" s="51" t="str">
        <f t="shared" si="43"/>
        <v/>
      </c>
      <c r="AN44" s="51" t="str">
        <f t="shared" si="43"/>
        <v/>
      </c>
      <c r="AO44" s="51" t="str">
        <f t="shared" si="43"/>
        <v/>
      </c>
      <c r="AP44" s="51" t="str">
        <f t="shared" si="43"/>
        <v/>
      </c>
      <c r="AQ44" s="51" t="str">
        <f t="shared" si="43"/>
        <v/>
      </c>
      <c r="AR44" s="51" t="str">
        <f t="shared" si="43"/>
        <v/>
      </c>
      <c r="AS44" s="51" t="str">
        <f t="shared" si="43"/>
        <v/>
      </c>
      <c r="AT44" s="51" t="str">
        <f t="shared" si="43"/>
        <v/>
      </c>
      <c r="AU44" s="51" t="str">
        <f t="shared" si="43"/>
        <v/>
      </c>
      <c r="AV44" s="51" t="str">
        <f t="shared" si="43"/>
        <v/>
      </c>
      <c r="AW44" s="51" t="str">
        <f t="shared" si="43"/>
        <v/>
      </c>
      <c r="AX44" s="51" t="str">
        <f t="shared" si="43"/>
        <v/>
      </c>
      <c r="AY44" s="51" t="str">
        <f t="shared" si="43"/>
        <v/>
      </c>
    </row>
    <row r="45" spans="1:51">
      <c r="A45" s="57" t="s">
        <v>72</v>
      </c>
      <c r="B45" s="42" t="e">
        <f ca="1">SUM(OFFSET(C45,0,0,1,B$13-B$11+1))</f>
        <v>#DIV/0!</v>
      </c>
      <c r="C45" s="51" t="e">
        <f t="shared" ref="C45:AH45" ca="1" si="44">IF(C$21="","",C44/(1+IF(C22="Nein",$B$15,$B$14))^(C21-$B$11))</f>
        <v>#DIV/0!</v>
      </c>
      <c r="D45" s="51" t="e">
        <f t="shared" ca="1" si="44"/>
        <v>#DIV/0!</v>
      </c>
      <c r="E45" s="51" t="e">
        <f t="shared" ca="1" si="44"/>
        <v>#DIV/0!</v>
      </c>
      <c r="F45" s="51" t="e">
        <f t="shared" ca="1" si="44"/>
        <v>#DIV/0!</v>
      </c>
      <c r="G45" s="51" t="e">
        <f t="shared" ca="1" si="44"/>
        <v>#DIV/0!</v>
      </c>
      <c r="H45" s="51" t="e">
        <f t="shared" ca="1" si="44"/>
        <v>#DIV/0!</v>
      </c>
      <c r="I45" s="51" t="e">
        <f t="shared" ca="1" si="44"/>
        <v>#DIV/0!</v>
      </c>
      <c r="J45" s="51" t="e">
        <f t="shared" ca="1" si="44"/>
        <v>#DIV/0!</v>
      </c>
      <c r="K45" s="51" t="e">
        <f t="shared" ca="1" si="44"/>
        <v>#DIV/0!</v>
      </c>
      <c r="L45" s="51" t="e">
        <f t="shared" ca="1" si="44"/>
        <v>#DIV/0!</v>
      </c>
      <c r="M45" s="51" t="e">
        <f t="shared" ca="1" si="44"/>
        <v>#DIV/0!</v>
      </c>
      <c r="N45" s="51" t="e">
        <f t="shared" ca="1" si="44"/>
        <v>#DIV/0!</v>
      </c>
      <c r="O45" s="51" t="e">
        <f t="shared" ca="1" si="44"/>
        <v>#DIV/0!</v>
      </c>
      <c r="P45" s="51" t="e">
        <f t="shared" ca="1" si="44"/>
        <v>#DIV/0!</v>
      </c>
      <c r="Q45" s="51" t="e">
        <f t="shared" ca="1" si="44"/>
        <v>#DIV/0!</v>
      </c>
      <c r="R45" s="51" t="e">
        <f t="shared" ca="1" si="44"/>
        <v>#DIV/0!</v>
      </c>
      <c r="S45" s="51" t="e">
        <f t="shared" ca="1" si="44"/>
        <v>#DIV/0!</v>
      </c>
      <c r="T45" s="51" t="e">
        <f t="shared" ca="1" si="44"/>
        <v>#DIV/0!</v>
      </c>
      <c r="U45" s="51" t="e">
        <f t="shared" ca="1" si="44"/>
        <v>#DIV/0!</v>
      </c>
      <c r="V45" s="51" t="e">
        <f t="shared" ca="1" si="44"/>
        <v>#DIV/0!</v>
      </c>
      <c r="W45" s="51" t="e">
        <f t="shared" ca="1" si="44"/>
        <v>#DIV/0!</v>
      </c>
      <c r="X45" s="51" t="e">
        <f t="shared" ca="1" si="44"/>
        <v>#DIV/0!</v>
      </c>
      <c r="Y45" s="51" t="str">
        <f t="shared" si="44"/>
        <v/>
      </c>
      <c r="Z45" s="51" t="str">
        <f t="shared" si="44"/>
        <v/>
      </c>
      <c r="AA45" s="51" t="str">
        <f t="shared" si="44"/>
        <v/>
      </c>
      <c r="AB45" s="51" t="str">
        <f t="shared" si="44"/>
        <v/>
      </c>
      <c r="AC45" s="51" t="str">
        <f t="shared" si="44"/>
        <v/>
      </c>
      <c r="AD45" s="51" t="str">
        <f t="shared" si="44"/>
        <v/>
      </c>
      <c r="AE45" s="51" t="str">
        <f t="shared" si="44"/>
        <v/>
      </c>
      <c r="AF45" s="51" t="str">
        <f t="shared" si="44"/>
        <v/>
      </c>
      <c r="AG45" s="51" t="str">
        <f t="shared" si="44"/>
        <v/>
      </c>
      <c r="AH45" s="51" t="str">
        <f t="shared" si="44"/>
        <v/>
      </c>
      <c r="AI45" s="51" t="str">
        <f t="shared" ref="AI45:AY45" si="45">IF(AI$21="","",AI44/(1+IF(AI22="Nein",$B$15,$B$14))^(AI21-$B$11))</f>
        <v/>
      </c>
      <c r="AJ45" s="51" t="str">
        <f t="shared" si="45"/>
        <v/>
      </c>
      <c r="AK45" s="51" t="str">
        <f t="shared" si="45"/>
        <v/>
      </c>
      <c r="AL45" s="51" t="str">
        <f t="shared" si="45"/>
        <v/>
      </c>
      <c r="AM45" s="51" t="str">
        <f t="shared" si="45"/>
        <v/>
      </c>
      <c r="AN45" s="51" t="str">
        <f t="shared" si="45"/>
        <v/>
      </c>
      <c r="AO45" s="51" t="str">
        <f t="shared" si="45"/>
        <v/>
      </c>
      <c r="AP45" s="51" t="str">
        <f t="shared" si="45"/>
        <v/>
      </c>
      <c r="AQ45" s="51" t="str">
        <f t="shared" si="45"/>
        <v/>
      </c>
      <c r="AR45" s="51" t="str">
        <f t="shared" si="45"/>
        <v/>
      </c>
      <c r="AS45" s="51" t="str">
        <f t="shared" si="45"/>
        <v/>
      </c>
      <c r="AT45" s="51" t="str">
        <f t="shared" si="45"/>
        <v/>
      </c>
      <c r="AU45" s="51" t="str">
        <f t="shared" si="45"/>
        <v/>
      </c>
      <c r="AV45" s="51" t="str">
        <f t="shared" si="45"/>
        <v/>
      </c>
      <c r="AW45" s="51" t="str">
        <f t="shared" si="45"/>
        <v/>
      </c>
      <c r="AX45" s="51" t="str">
        <f t="shared" si="45"/>
        <v/>
      </c>
      <c r="AY45" s="51" t="str">
        <f t="shared" si="45"/>
        <v/>
      </c>
    </row>
    <row r="46" spans="1:51">
      <c r="A46" s="44" t="s">
        <v>20</v>
      </c>
      <c r="B46" s="42">
        <f ca="1">IFERROR(OFFSET(C46,0,B$13-B$11),)</f>
        <v>0</v>
      </c>
      <c r="C46" s="51" t="e">
        <f ca="1">IF(C$21="","",SUM($C$45:C45))</f>
        <v>#DIV/0!</v>
      </c>
      <c r="D46" s="51" t="e">
        <f ca="1">IF(D$21="","",SUM($C$45:D45))</f>
        <v>#DIV/0!</v>
      </c>
      <c r="E46" s="51" t="e">
        <f ca="1">IF(E$21="","",SUM($C$45:E45))</f>
        <v>#DIV/0!</v>
      </c>
      <c r="F46" s="51" t="e">
        <f ca="1">IF(F$21="","",SUM($C$45:F45))</f>
        <v>#DIV/0!</v>
      </c>
      <c r="G46" s="51" t="e">
        <f ca="1">IF(G$21="","",SUM($C$45:G45))</f>
        <v>#DIV/0!</v>
      </c>
      <c r="H46" s="51" t="e">
        <f ca="1">IF(H$21="","",SUM($C$45:H45))</f>
        <v>#DIV/0!</v>
      </c>
      <c r="I46" s="51" t="e">
        <f ca="1">IF(I$21="","",SUM($C$45:I45))</f>
        <v>#DIV/0!</v>
      </c>
      <c r="J46" s="51" t="e">
        <f ca="1">IF(J$21="","",SUM($C$45:J45))</f>
        <v>#DIV/0!</v>
      </c>
      <c r="K46" s="51" t="e">
        <f ca="1">IF(K$21="","",SUM($C$45:K45))</f>
        <v>#DIV/0!</v>
      </c>
      <c r="L46" s="51" t="e">
        <f ca="1">IF(L$21="","",SUM($C$45:L45))</f>
        <v>#DIV/0!</v>
      </c>
      <c r="M46" s="51" t="e">
        <f ca="1">IF(M$21="","",SUM($C$45:M45))</f>
        <v>#DIV/0!</v>
      </c>
      <c r="N46" s="51" t="e">
        <f ca="1">IF(N$21="","",SUM($C$45:N45))</f>
        <v>#DIV/0!</v>
      </c>
      <c r="O46" s="51" t="e">
        <f ca="1">IF(O$21="","",SUM($C$45:O45))</f>
        <v>#DIV/0!</v>
      </c>
      <c r="P46" s="51" t="e">
        <f ca="1">IF(P$21="","",SUM($C$45:P45))</f>
        <v>#DIV/0!</v>
      </c>
      <c r="Q46" s="51" t="e">
        <f ca="1">IF(Q$21="","",SUM($C$45:Q45))</f>
        <v>#DIV/0!</v>
      </c>
      <c r="R46" s="51" t="e">
        <f ca="1">IF(R$21="","",SUM($C$45:R45))</f>
        <v>#DIV/0!</v>
      </c>
      <c r="S46" s="51" t="e">
        <f ca="1">IF(S$21="","",SUM($C$45:S45))</f>
        <v>#DIV/0!</v>
      </c>
      <c r="T46" s="51" t="e">
        <f ca="1">IF(T$21="","",SUM($C$45:T45))</f>
        <v>#DIV/0!</v>
      </c>
      <c r="U46" s="51" t="e">
        <f ca="1">IF(U$21="","",SUM($C$45:U45))</f>
        <v>#DIV/0!</v>
      </c>
      <c r="V46" s="51" t="e">
        <f ca="1">IF(V$21="","",SUM($C$45:V45))</f>
        <v>#DIV/0!</v>
      </c>
      <c r="W46" s="51" t="e">
        <f ca="1">IF(W$21="","",SUM($C$45:W45))</f>
        <v>#DIV/0!</v>
      </c>
      <c r="X46" s="51" t="e">
        <f ca="1">IF(X$21="","",SUM($C$45:X45))</f>
        <v>#DIV/0!</v>
      </c>
      <c r="Y46" s="51" t="str">
        <f>IF(Y$21="","",SUM($C$45:Y45))</f>
        <v/>
      </c>
      <c r="Z46" s="51" t="str">
        <f>IF(Z$21="","",SUM($C$45:Z45))</f>
        <v/>
      </c>
      <c r="AA46" s="51" t="str">
        <f>IF(AA$21="","",SUM($C$45:AA45))</f>
        <v/>
      </c>
      <c r="AB46" s="51" t="str">
        <f>IF(AB$21="","",SUM($C$45:AB45))</f>
        <v/>
      </c>
      <c r="AC46" s="51" t="str">
        <f>IF(AC$21="","",SUM($C$45:AC45))</f>
        <v/>
      </c>
      <c r="AD46" s="51" t="str">
        <f>IF(AD$21="","",SUM($C$45:AD45))</f>
        <v/>
      </c>
      <c r="AE46" s="51" t="str">
        <f>IF(AE$21="","",SUM($C$45:AE45))</f>
        <v/>
      </c>
      <c r="AF46" s="51" t="str">
        <f>IF(AF$21="","",SUM($C$45:AF45))</f>
        <v/>
      </c>
      <c r="AG46" s="51" t="str">
        <f>IF(AG$21="","",SUM($C$45:AG45))</f>
        <v/>
      </c>
      <c r="AH46" s="51" t="str">
        <f>IF(AH$21="","",SUM($C$45:AH45))</f>
        <v/>
      </c>
      <c r="AI46" s="51" t="str">
        <f>IF(AI$21="","",SUM($C$45:AI45))</f>
        <v/>
      </c>
      <c r="AJ46" s="51" t="str">
        <f>IF(AJ$21="","",SUM($C$45:AJ45))</f>
        <v/>
      </c>
      <c r="AK46" s="51" t="str">
        <f>IF(AK$21="","",SUM($C$45:AK45))</f>
        <v/>
      </c>
      <c r="AL46" s="51" t="str">
        <f>IF(AL$21="","",SUM($C$45:AL45))</f>
        <v/>
      </c>
      <c r="AM46" s="51" t="str">
        <f>IF(AM$21="","",SUM($C$45:AM45))</f>
        <v/>
      </c>
      <c r="AN46" s="51" t="str">
        <f>IF(AN$21="","",SUM($C$45:AN45))</f>
        <v/>
      </c>
      <c r="AO46" s="51" t="str">
        <f>IF(AO$21="","",SUM($C$45:AO45))</f>
        <v/>
      </c>
      <c r="AP46" s="51" t="str">
        <f>IF(AP$21="","",SUM($C$45:AP45))</f>
        <v/>
      </c>
      <c r="AQ46" s="51" t="str">
        <f>IF(AQ$21="","",SUM($C$45:AQ45))</f>
        <v/>
      </c>
      <c r="AR46" s="51" t="str">
        <f>IF(AR$21="","",SUM($C$45:AR45))</f>
        <v/>
      </c>
      <c r="AS46" s="51" t="str">
        <f>IF(AS$21="","",SUM($C$45:AS45))</f>
        <v/>
      </c>
      <c r="AT46" s="51" t="str">
        <f>IF(AT$21="","",SUM($C$45:AT45))</f>
        <v/>
      </c>
      <c r="AU46" s="51" t="str">
        <f>IF(AU$21="","",SUM($C$45:AU45))</f>
        <v/>
      </c>
      <c r="AV46" s="51" t="str">
        <f>IF(AV$21="","",SUM($C$45:AV45))</f>
        <v/>
      </c>
      <c r="AW46" s="51" t="str">
        <f>IF(AW$21="","",SUM($C$45:AW45))</f>
        <v/>
      </c>
      <c r="AX46" s="51" t="str">
        <f>IF(AX$21="","",SUM($C$45:AX45))</f>
        <v/>
      </c>
      <c r="AY46" s="51" t="str">
        <f>IF(AY$21="","",SUM($C$45:AY45))</f>
        <v/>
      </c>
    </row>
    <row r="47" spans="1:51">
      <c r="A47" s="57" t="s">
        <v>22</v>
      </c>
      <c r="B47" s="58" t="e">
        <f ca="1">B46+C32*1/(1+B14)^(B13-B11)</f>
        <v>#DIV/0!</v>
      </c>
      <c r="C47" s="37"/>
    </row>
    <row r="48" spans="1:51">
      <c r="A48" s="44"/>
      <c r="B48" s="37"/>
    </row>
    <row r="49" spans="1:51">
      <c r="A49" s="44"/>
      <c r="B49" s="37"/>
    </row>
    <row r="50" spans="1:51">
      <c r="A50" s="59" t="s">
        <v>13</v>
      </c>
    </row>
    <row r="51" spans="1:51">
      <c r="A51" s="60" t="s">
        <v>14</v>
      </c>
      <c r="B51" s="51">
        <f ca="1">SUM(OFFSET(C51,0,0,1,B$13-B$11+1))</f>
        <v>0</v>
      </c>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row>
    <row r="52" spans="1:51">
      <c r="A52" s="61" t="s">
        <v>26</v>
      </c>
      <c r="C52" s="16"/>
      <c r="D52" s="37"/>
    </row>
    <row r="53" spans="1:51">
      <c r="A53" s="60" t="s">
        <v>18</v>
      </c>
      <c r="B53" s="51">
        <f ca="1">SUM(OFFSET(C53,0,0,1,B$13-B$11+1))</f>
        <v>0</v>
      </c>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row>
    <row r="54" spans="1:51">
      <c r="A54" s="60" t="s">
        <v>51</v>
      </c>
      <c r="B54" s="51">
        <f ca="1">SUM(OFFSET(C54,0,0,1,B$13-B$11+1))</f>
        <v>0</v>
      </c>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row>
    <row r="55" spans="1:51">
      <c r="A55" s="47" t="s">
        <v>52</v>
      </c>
      <c r="C55" s="48">
        <f>IF(C$21="","",SUM($C$44:C44)+SUM($C$51:C51)+SUM($C$53:C53)+SUM($C$54:C54))</f>
        <v>0</v>
      </c>
      <c r="D55" s="48">
        <f>IF(D$21="","",SUM($C$44:D44)+SUM($C$51:D51)+SUM($C$53:D53)+SUM($C$54:D54))</f>
        <v>0</v>
      </c>
      <c r="E55" s="48">
        <f>IF(E$21="","",SUM($C$44:E44)+SUM($C$51:E51)+SUM($C$53:E53)+SUM($C$54:E54))</f>
        <v>0</v>
      </c>
      <c r="F55" s="48">
        <f>IF(F$21="","",SUM($C$44:F44)+SUM($C$51:F51)+SUM($C$53:F53)+SUM($C$54:F54))</f>
        <v>0</v>
      </c>
      <c r="G55" s="48">
        <f>IF(G$21="","",SUM($C$44:G44)+SUM($C$51:G51)+SUM($C$53:G53)+SUM($C$54:G54))</f>
        <v>0</v>
      </c>
      <c r="H55" s="48">
        <f>IF(H$21="","",SUM($C$44:H44)+SUM($C$51:H51)+SUM($C$53:H53)+SUM($C$54:H54))</f>
        <v>0</v>
      </c>
      <c r="I55" s="48">
        <f>IF(I$21="","",SUM($C$44:I44)+SUM($C$51:I51)+SUM($C$53:I53)+SUM($C$54:I54))</f>
        <v>0</v>
      </c>
      <c r="J55" s="48">
        <f>IF(J$21="","",SUM($C$44:J44)+SUM($C$51:J51)+SUM($C$53:J53)+SUM($C$54:J54))</f>
        <v>0</v>
      </c>
      <c r="K55" s="48">
        <f>IF(K$21="","",SUM($C$44:K44)+SUM($C$51:K51)+SUM($C$53:K53)+SUM($C$54:K54))</f>
        <v>0</v>
      </c>
      <c r="L55" s="48">
        <f>IF(L$21="","",SUM($C$44:L44)+SUM($C$51:L51)+SUM($C$53:L53)+SUM($C$54:L54))</f>
        <v>0</v>
      </c>
      <c r="M55" s="48">
        <f>IF(M$21="","",SUM($C$44:M44)+SUM($C$51:M51)+SUM($C$53:M53)+SUM($C$54:M54))</f>
        <v>0</v>
      </c>
      <c r="N55" s="48">
        <f>IF(N$21="","",SUM($C$44:N44)+SUM($C$51:N51)+SUM($C$53:N53)+SUM($C$54:N54))</f>
        <v>0</v>
      </c>
      <c r="O55" s="48">
        <f>IF(O$21="","",SUM($C$44:O44)+SUM($C$51:O51)+SUM($C$53:O53)+SUM($C$54:O54))</f>
        <v>0</v>
      </c>
      <c r="P55" s="48">
        <f>IF(P$21="","",SUM($C$44:P44)+SUM($C$51:P51)+SUM($C$53:P53)+SUM($C$54:P54))</f>
        <v>0</v>
      </c>
      <c r="Q55" s="48">
        <f>IF(Q$21="","",SUM($C$44:Q44)+SUM($C$51:Q51)+SUM($C$53:Q53)+SUM($C$54:Q54))</f>
        <v>0</v>
      </c>
      <c r="R55" s="48">
        <f>IF(R$21="","",SUM($C$44:R44)+SUM($C$51:R51)+SUM($C$53:R53)+SUM($C$54:R54))</f>
        <v>0</v>
      </c>
      <c r="S55" s="48">
        <f>IF(S$21="","",SUM($C$44:S44)+SUM($C$51:S51)+SUM($C$53:S53)+SUM($C$54:S54))</f>
        <v>0</v>
      </c>
      <c r="T55" s="48">
        <f>IF(T$21="","",SUM($C$44:T44)+SUM($C$51:T51)+SUM($C$53:T53)+SUM($C$54:T54))</f>
        <v>0</v>
      </c>
      <c r="U55" s="48">
        <f>IF(U$21="","",SUM($C$44:U44)+SUM($C$51:U51)+SUM($C$53:U53)+SUM($C$54:U54))</f>
        <v>0</v>
      </c>
      <c r="V55" s="48">
        <f>IF(V$21="","",SUM($C$44:V44)+SUM($C$51:V51)+SUM($C$53:V53)+SUM($C$54:V54))</f>
        <v>0</v>
      </c>
      <c r="W55" s="48">
        <f>IF(W$21="","",SUM($C$44:W44)+SUM($C$51:W51)+SUM($C$53:W53)+SUM($C$54:W54))</f>
        <v>0</v>
      </c>
      <c r="X55" s="48">
        <f>IF(X$21="","",SUM($C$44:X44)+SUM($C$51:X51)+SUM($C$53:X53)+SUM($C$54:X54))</f>
        <v>0</v>
      </c>
      <c r="Y55" s="48" t="str">
        <f>IF(Y$21="","",SUM($C$44:Y44)+SUM($C$51:Y51)+SUM($C$53:Y53)+SUM($C$54:Y54))</f>
        <v/>
      </c>
      <c r="Z55" s="48" t="str">
        <f>IF(Z$21="","",SUM($C$44:Z44)+SUM($C$51:Z51)+SUM($C$53:Z53)+SUM($C$54:Z54))</f>
        <v/>
      </c>
      <c r="AA55" s="48" t="str">
        <f>IF(AA$21="","",SUM($C$44:AA44)+SUM($C$51:AA51)+SUM($C$53:AA53)+SUM($C$54:AA54))</f>
        <v/>
      </c>
      <c r="AB55" s="48" t="str">
        <f>IF(AB$21="","",SUM($C$44:AB44)+SUM($C$51:AB51)+SUM($C$53:AB53)+SUM($C$54:AB54))</f>
        <v/>
      </c>
      <c r="AC55" s="48" t="str">
        <f>IF(AC$21="","",SUM($C$44:AC44)+SUM($C$51:AC51)+SUM($C$53:AC53)+SUM($C$54:AC54))</f>
        <v/>
      </c>
      <c r="AD55" s="48" t="str">
        <f>IF(AD$21="","",SUM($C$44:AD44)+SUM($C$51:AD51)+SUM($C$53:AD53)+SUM($C$54:AD54))</f>
        <v/>
      </c>
      <c r="AE55" s="48" t="str">
        <f>IF(AE$21="","",SUM($C$44:AE44)+SUM($C$51:AE51)+SUM($C$53:AE53)+SUM($C$54:AE54))</f>
        <v/>
      </c>
      <c r="AF55" s="48" t="str">
        <f>IF(AF$21="","",SUM($C$44:AF44)+SUM($C$51:AF51)+SUM($C$53:AF53)+SUM($C$54:AF54))</f>
        <v/>
      </c>
      <c r="AG55" s="48" t="str">
        <f>IF(AG$21="","",SUM($C$44:AG44)+SUM($C$51:AG51)+SUM($C$53:AG53)+SUM($C$54:AG54))</f>
        <v/>
      </c>
      <c r="AH55" s="48" t="str">
        <f>IF(AH$21="","",SUM($C$44:AH44)+SUM($C$51:AH51)+SUM($C$53:AH53)+SUM($C$54:AH54))</f>
        <v/>
      </c>
      <c r="AI55" s="48" t="str">
        <f>IF(AI$21="","",SUM($C$44:AI44)+SUM($C$51:AI51)+SUM($C$53:AI53)+SUM($C$54:AI54))</f>
        <v/>
      </c>
      <c r="AJ55" s="48" t="str">
        <f>IF(AJ$21="","",SUM($C$44:AJ44)+SUM($C$51:AJ51)+SUM($C$53:AJ53)+SUM($C$54:AJ54))</f>
        <v/>
      </c>
      <c r="AK55" s="48" t="str">
        <f>IF(AK$21="","",SUM($C$44:AK44)+SUM($C$51:AK51)+SUM($C$53:AK53)+SUM($C$54:AK54))</f>
        <v/>
      </c>
      <c r="AL55" s="48" t="str">
        <f>IF(AL$21="","",SUM($C$44:AL44)+SUM($C$51:AL51)+SUM($C$53:AL53)+SUM($C$54:AL54))</f>
        <v/>
      </c>
      <c r="AM55" s="48" t="str">
        <f>IF(AM$21="","",SUM($C$44:AM44)+SUM($C$51:AM51)+SUM($C$53:AM53)+SUM($C$54:AM54))</f>
        <v/>
      </c>
      <c r="AN55" s="48" t="str">
        <f>IF(AN$21="","",SUM($C$44:AN44)+SUM($C$51:AN51)+SUM($C$53:AN53)+SUM($C$54:AN54))</f>
        <v/>
      </c>
      <c r="AO55" s="48" t="str">
        <f>IF(AO$21="","",SUM($C$44:AO44)+SUM($C$51:AO51)+SUM($C$53:AO53)+SUM($C$54:AO54))</f>
        <v/>
      </c>
      <c r="AP55" s="48" t="str">
        <f>IF(AP$21="","",SUM($C$44:AP44)+SUM($C$51:AP51)+SUM($C$53:AP53)+SUM($C$54:AP54))</f>
        <v/>
      </c>
      <c r="AQ55" s="48" t="str">
        <f>IF(AQ$21="","",SUM($C$44:AQ44)+SUM($C$51:AQ51)+SUM($C$53:AQ53)+SUM($C$54:AQ54))</f>
        <v/>
      </c>
      <c r="AR55" s="48" t="str">
        <f>IF(AR$21="","",SUM($C$44:AR44)+SUM($C$51:AR51)+SUM($C$53:AR53)+SUM($C$54:AR54))</f>
        <v/>
      </c>
      <c r="AS55" s="48" t="str">
        <f>IF(AS$21="","",SUM($C$44:AS44)+SUM($C$51:AS51)+SUM($C$53:AS53)+SUM($C$54:AS54))</f>
        <v/>
      </c>
      <c r="AT55" s="48" t="str">
        <f>IF(AT$21="","",SUM($C$44:AT44)+SUM($C$51:AT51)+SUM($C$53:AT53)+SUM($C$54:AT54))</f>
        <v/>
      </c>
      <c r="AU55" s="48" t="str">
        <f>IF(AU$21="","",SUM($C$44:AU44)+SUM($C$51:AU51)+SUM($C$53:AU53)+SUM($C$54:AU54))</f>
        <v/>
      </c>
      <c r="AV55" s="48" t="str">
        <f>IF(AV$21="","",SUM($C$44:AV44)+SUM($C$51:AV51)+SUM($C$53:AV53)+SUM($C$54:AV54))</f>
        <v/>
      </c>
      <c r="AW55" s="48" t="str">
        <f>IF(AW$21="","",SUM($C$44:AW44)+SUM($C$51:AW51)+SUM($C$53:AW53)+SUM($C$54:AW54))</f>
        <v/>
      </c>
      <c r="AX55" s="48" t="str">
        <f>IF(AX$21="","",SUM($C$44:AX44)+SUM($C$51:AX51)+SUM($C$53:AX53)+SUM($C$54:AX54))</f>
        <v/>
      </c>
      <c r="AY55" s="48" t="str">
        <f>IF(AY$21="","",SUM($C$44:AY44)+SUM($C$51:AY51)+SUM($C$53:AY53)+SUM($C$54:AY54))</f>
        <v/>
      </c>
    </row>
    <row r="56" spans="1:51">
      <c r="A56" s="62"/>
      <c r="C56" s="63"/>
    </row>
    <row r="57" spans="1:51" hidden="1">
      <c r="A57" s="62"/>
    </row>
    <row r="58" spans="1:51" hidden="1">
      <c r="A58" s="62"/>
    </row>
    <row r="59" spans="1:51" hidden="1">
      <c r="A59" s="47"/>
    </row>
    <row r="60" spans="1:51" hidden="1">
      <c r="A60" s="47"/>
    </row>
    <row r="61" spans="1:51" hidden="1">
      <c r="A61" s="47"/>
    </row>
    <row r="62" spans="1:51" hidden="1">
      <c r="A62" s="44"/>
    </row>
  </sheetData>
  <mergeCells count="4">
    <mergeCell ref="D3:D5"/>
    <mergeCell ref="E3:J3"/>
    <mergeCell ref="E4:J4"/>
    <mergeCell ref="E5:J5"/>
  </mergeCells>
  <conditionalFormatting sqref="C55:AY55">
    <cfRule type="cellIs" dxfId="1" priority="1" operator="lessThan">
      <formula>0</formula>
    </cfRule>
    <cfRule type="cellIs" dxfId="0" priority="2" operator="lessThan">
      <formula>0</formula>
    </cfRule>
  </conditionalFormatting>
  <dataValidations count="4">
    <dataValidation allowBlank="1" showInputMessage="1" showErrorMessage="1" promptTitle="Hinweis" prompt="Ein abweichender Wert für den WACC kann eingetragen werden. Dieser ist in der Vorhabensbeschreibung ausführlich zu begründen. " sqref="B14" xr:uid="{00000000-0002-0000-0200-000000000000}"/>
    <dataValidation allowBlank="1" showInputMessage="1" showErrorMessage="1" promptTitle="Hinweis" prompt="Ein abweichender Wert für den WACC-Altanlagen kann eingetragen werden. Dieser ist in der Vorhabensbeschreibung ausführlich zu begründen. " sqref="B15" xr:uid="{00000000-0002-0000-0200-000001000000}"/>
    <dataValidation allowBlank="1" showInputMessage="1" showErrorMessage="1" promptTitle="Hinweis" prompt="nicht zutreffend = 0 / bei unbefristetem Weiterbetrieb der Altanlagen (ohne Neuinvestition) ist ein belibiges Jahr nach Ende des letzten Betrachtungsjahres zu wählen! " sqref="B12" xr:uid="{00000000-0002-0000-0200-000002000000}"/>
    <dataValidation allowBlank="1" showInputMessage="1" showErrorMessage="1" promptTitle="Hinweis" prompt="für Anlagevermögen mit abweichenden Abschreibungsfristen (z.B. Gebäude, Grundstücke ...)_x000a_" sqref="C32" xr:uid="{00000000-0002-0000-0200-000003000000}"/>
  </dataValidations>
  <pageMargins left="0.7" right="0.7" top="0.78740157499999996" bottom="0.78740157499999996" header="0.3" footer="0.3"/>
  <pageSetup paperSize="9" scale="13" orientation="portrait" verticalDpi="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3"/>
  <sheetViews>
    <sheetView workbookViewId="0">
      <selection sqref="A1:XFD1048576"/>
    </sheetView>
  </sheetViews>
  <sheetFormatPr baseColWidth="10" defaultColWidth="0" defaultRowHeight="15" zeroHeight="1"/>
  <cols>
    <col min="1" max="1" width="60.7109375" customWidth="1"/>
    <col min="2" max="3" width="15.7109375" customWidth="1"/>
    <col min="4" max="10" width="11.42578125" customWidth="1"/>
    <col min="11" max="11" width="2.7109375" customWidth="1"/>
    <col min="12" max="16384" width="11.42578125" hidden="1"/>
  </cols>
  <sheetData>
    <row r="1" spans="1:10" ht="30" customHeight="1">
      <c r="A1" s="18" t="s">
        <v>32</v>
      </c>
      <c r="B1" s="19"/>
      <c r="C1" s="19"/>
      <c r="D1" s="19"/>
      <c r="E1" s="20"/>
      <c r="F1" s="20"/>
      <c r="G1" s="20"/>
      <c r="H1" s="20"/>
      <c r="I1" s="20"/>
      <c r="J1" s="20"/>
    </row>
    <row r="2" spans="1:10" ht="15" customHeight="1"/>
    <row r="3" spans="1:10">
      <c r="A3" s="21">
        <f>Deckblatt!B4</f>
        <v>0</v>
      </c>
      <c r="D3" s="537" t="s">
        <v>2</v>
      </c>
      <c r="E3" s="532" t="s">
        <v>1</v>
      </c>
      <c r="F3" s="532"/>
      <c r="G3" s="532"/>
      <c r="H3" s="532"/>
      <c r="I3" s="532"/>
      <c r="J3" s="532"/>
    </row>
    <row r="4" spans="1:10">
      <c r="A4" s="21">
        <f>Deckblatt!B5</f>
        <v>0</v>
      </c>
      <c r="D4" s="537"/>
      <c r="E4" s="533" t="s">
        <v>3</v>
      </c>
      <c r="F4" s="533"/>
      <c r="G4" s="533"/>
      <c r="H4" s="533"/>
      <c r="I4" s="533"/>
      <c r="J4" s="533"/>
    </row>
    <row r="5" spans="1:10">
      <c r="A5" s="22">
        <f>Deckblatt!B6</f>
        <v>0</v>
      </c>
      <c r="D5" s="537"/>
      <c r="E5" s="534" t="s">
        <v>4</v>
      </c>
      <c r="F5" s="534"/>
      <c r="G5" s="534"/>
      <c r="H5" s="534"/>
      <c r="I5" s="534"/>
      <c r="J5" s="534"/>
    </row>
    <row r="6" spans="1:10">
      <c r="A6" s="23" t="e">
        <f>VLOOKUP(Deckblatt!G7,Deckblatt!J11:O17,2,TRUE)</f>
        <v>#N/A</v>
      </c>
    </row>
    <row r="7" spans="1:10"/>
    <row r="8" spans="1:10">
      <c r="A8" s="24" t="s">
        <v>33</v>
      </c>
      <c r="B8" s="25"/>
      <c r="C8" s="25"/>
      <c r="D8" s="25"/>
      <c r="E8" s="25"/>
      <c r="F8" s="25"/>
      <c r="G8" s="25"/>
      <c r="H8" s="25"/>
      <c r="I8" s="25"/>
      <c r="J8" s="25"/>
    </row>
    <row r="9" spans="1:10"/>
    <row r="10" spans="1:10">
      <c r="B10" s="70" t="s">
        <v>34</v>
      </c>
    </row>
    <row r="11" spans="1:10">
      <c r="A11" s="64" t="s">
        <v>73</v>
      </c>
      <c r="B11" s="51" t="e">
        <f ca="1">'Tatsächliches Szenario'!B52</f>
        <v>#N/A</v>
      </c>
      <c r="D11" s="131" t="s">
        <v>257</v>
      </c>
      <c r="E11" s="131"/>
      <c r="F11" s="131"/>
      <c r="G11" s="131"/>
      <c r="H11" s="131"/>
      <c r="I11" s="131"/>
      <c r="J11" s="131"/>
    </row>
    <row r="12" spans="1:10">
      <c r="A12" s="64" t="s">
        <v>22</v>
      </c>
      <c r="B12" s="51" t="e">
        <f ca="1">IF('Kontrafaktisches Szenario'!B47&lt;0,0,'Kontrafaktisches Szenario'!B47)</f>
        <v>#DIV/0!</v>
      </c>
      <c r="C12" s="34"/>
    </row>
    <row r="13" spans="1:10">
      <c r="A13" s="70" t="s">
        <v>84</v>
      </c>
      <c r="B13" s="42" t="e">
        <f ca="1">B12-B11</f>
        <v>#DIV/0!</v>
      </c>
    </row>
    <row r="14" spans="1:10">
      <c r="A14" s="27" t="s">
        <v>53</v>
      </c>
      <c r="B14" s="48">
        <f ca="1">'Tatsächliches Szenario'!B63</f>
        <v>0</v>
      </c>
    </row>
    <row r="15" spans="1:10">
      <c r="A15" s="64" t="s">
        <v>48</v>
      </c>
      <c r="B15" s="71">
        <f>Deckblatt!G8</f>
        <v>0</v>
      </c>
      <c r="C15" s="37"/>
    </row>
    <row r="16" spans="1:10">
      <c r="A16" s="70" t="s">
        <v>43</v>
      </c>
      <c r="B16" s="58" t="e">
        <f ca="1">MIN((B13),(B15*B28-B14))</f>
        <v>#DIV/0!</v>
      </c>
    </row>
    <row r="17" spans="1:10"/>
    <row r="18" spans="1:10"/>
    <row r="19" spans="1:10">
      <c r="A19" s="24" t="s">
        <v>35</v>
      </c>
      <c r="B19" s="25"/>
      <c r="C19" s="25"/>
      <c r="D19" s="25"/>
      <c r="E19" s="25"/>
      <c r="F19" s="25"/>
      <c r="G19" s="25"/>
      <c r="H19" s="25"/>
      <c r="I19" s="25"/>
      <c r="J19" s="25"/>
    </row>
    <row r="20" spans="1:10"/>
    <row r="21" spans="1:10" ht="30">
      <c r="B21" s="72" t="s">
        <v>79</v>
      </c>
      <c r="C21" s="72" t="s">
        <v>44</v>
      </c>
    </row>
    <row r="22" spans="1:10">
      <c r="A22" s="64" t="s">
        <v>36</v>
      </c>
      <c r="B22" s="51">
        <f ca="1">'Tatsächliches Szenario'!B38</f>
        <v>0</v>
      </c>
      <c r="C22" s="51">
        <f ca="1">'Kontrafaktisches Szenario'!B34</f>
        <v>0</v>
      </c>
    </row>
    <row r="23" spans="1:10">
      <c r="A23" s="64" t="s">
        <v>37</v>
      </c>
      <c r="B23" s="51">
        <f ca="1">'Tatsächliches Szenario'!B46</f>
        <v>0</v>
      </c>
      <c r="C23" s="51">
        <f ca="1">'Kontrafaktisches Szenario'!B41</f>
        <v>0</v>
      </c>
    </row>
    <row r="24" spans="1:10">
      <c r="A24" s="64" t="s">
        <v>38</v>
      </c>
      <c r="B24" s="51">
        <f ca="1">'Tatsächliches Szenario'!B49</f>
        <v>0</v>
      </c>
      <c r="C24" s="51">
        <f ca="1">'Kontrafaktisches Szenario'!B44</f>
        <v>0</v>
      </c>
    </row>
    <row r="25" spans="1:10">
      <c r="A25" s="27" t="s">
        <v>92</v>
      </c>
      <c r="B25" s="48">
        <f>MIN('Tatsächliches Szenario'!C62:AY62)</f>
        <v>1000</v>
      </c>
      <c r="C25" s="46"/>
    </row>
    <row r="26" spans="1:10">
      <c r="A26" s="27" t="s">
        <v>93</v>
      </c>
      <c r="B26" s="73" t="e">
        <f ca="1">IF(B16&gt;(-B25),"Ja","Nein")</f>
        <v>#DIV/0!</v>
      </c>
      <c r="C26" s="46"/>
      <c r="D26" s="131" t="s">
        <v>257</v>
      </c>
      <c r="E26" s="131"/>
      <c r="F26" s="131"/>
      <c r="G26" s="131"/>
      <c r="H26" s="131"/>
      <c r="I26" s="131"/>
      <c r="J26" s="131"/>
    </row>
    <row r="27" spans="1:10">
      <c r="A27" s="64" t="s">
        <v>39</v>
      </c>
      <c r="B27" s="71" t="e">
        <f ca="1">'Tatsächliches Szenario'!B15</f>
        <v>#N/A</v>
      </c>
    </row>
    <row r="28" spans="1:10">
      <c r="A28" s="74" t="s">
        <v>42</v>
      </c>
      <c r="B28" s="75">
        <f ca="1">'Tatsächliches Szenario'!B39</f>
        <v>0</v>
      </c>
      <c r="D28" s="63"/>
    </row>
    <row r="29" spans="1:10">
      <c r="A29" s="64" t="s">
        <v>103</v>
      </c>
      <c r="B29" s="71" t="e">
        <f ca="1">B13/B28</f>
        <v>#DIV/0!</v>
      </c>
    </row>
    <row r="30" spans="1:10"/>
    <row r="31" spans="1:10" hidden="1">
      <c r="B31" s="76"/>
    </row>
    <row r="33" spans="1:2" hidden="1">
      <c r="A33" s="26"/>
      <c r="B33" s="55"/>
    </row>
  </sheetData>
  <mergeCells count="4">
    <mergeCell ref="E3:J3"/>
    <mergeCell ref="E4:J4"/>
    <mergeCell ref="E5:J5"/>
    <mergeCell ref="D3:D5"/>
  </mergeCells>
  <dataValidations count="1">
    <dataValidation allowBlank="1" showInputMessage="1" showErrorMessage="1" promptTitle="Hinweis" prompt="Bei einem Kapitalwert kleiner Null entfällt das kontrafaktische Szenario, der Wert Null wird angenommen." sqref="B12" xr:uid="{00000000-0002-0000-0300-000000000000}"/>
  </dataValidation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B30E-D3A9-4C8E-A0A2-033D3E66559A}">
  <sheetPr>
    <tabColor rgb="FFFFFF00"/>
  </sheetPr>
  <dimension ref="A1:P86"/>
  <sheetViews>
    <sheetView topLeftCell="A57" workbookViewId="0">
      <selection activeCell="F84" sqref="F84"/>
    </sheetView>
  </sheetViews>
  <sheetFormatPr baseColWidth="10" defaultRowHeight="15"/>
  <cols>
    <col min="1" max="1" width="25.42578125" customWidth="1"/>
    <col min="2" max="4" width="27" customWidth="1"/>
    <col min="6" max="6" width="17.42578125" customWidth="1"/>
    <col min="7" max="7" width="18.7109375" customWidth="1"/>
    <col min="8" max="8" width="24.5703125" customWidth="1"/>
  </cols>
  <sheetData>
    <row r="1" spans="1:14" s="133" customFormat="1" ht="26.25">
      <c r="A1" s="133" t="s">
        <v>189</v>
      </c>
      <c r="C1" s="133" t="s">
        <v>177</v>
      </c>
    </row>
    <row r="2" spans="1:14" ht="18.75">
      <c r="A2" s="134" t="s">
        <v>118</v>
      </c>
      <c r="B2" s="135"/>
      <c r="C2" s="135"/>
      <c r="D2" s="135"/>
      <c r="E2" s="135"/>
      <c r="F2" s="135"/>
      <c r="G2" s="135"/>
      <c r="H2" s="135"/>
      <c r="I2" s="135"/>
      <c r="J2" s="135"/>
      <c r="K2" s="135"/>
      <c r="L2" s="135"/>
      <c r="M2" s="135"/>
      <c r="N2" s="135"/>
    </row>
    <row r="4" spans="1:14">
      <c r="A4" s="37" t="s">
        <v>320</v>
      </c>
    </row>
    <row r="5" spans="1:14" ht="18.75">
      <c r="A5" s="111"/>
    </row>
    <row r="6" spans="1:14">
      <c r="J6" s="79" t="s">
        <v>120</v>
      </c>
      <c r="K6" s="40"/>
      <c r="L6" s="79" t="s">
        <v>121</v>
      </c>
    </row>
    <row r="7" spans="1:14">
      <c r="A7" s="26" t="s">
        <v>169</v>
      </c>
      <c r="B7" s="26" t="s">
        <v>170</v>
      </c>
      <c r="C7" s="26" t="s">
        <v>171</v>
      </c>
      <c r="J7" s="40" t="s">
        <v>122</v>
      </c>
      <c r="K7" s="40"/>
      <c r="L7" s="40" t="s">
        <v>123</v>
      </c>
    </row>
    <row r="8" spans="1:14">
      <c r="A8" t="s">
        <v>126</v>
      </c>
      <c r="B8" t="s">
        <v>162</v>
      </c>
      <c r="C8" s="118"/>
      <c r="J8" s="40" t="s">
        <v>125</v>
      </c>
      <c r="K8" s="40"/>
      <c r="L8" s="40" t="s">
        <v>125</v>
      </c>
    </row>
    <row r="9" spans="1:14">
      <c r="A9" t="s">
        <v>127</v>
      </c>
      <c r="B9" t="s">
        <v>163</v>
      </c>
    </row>
    <row r="10" spans="1:14">
      <c r="A10" t="s">
        <v>172</v>
      </c>
      <c r="B10" t="s">
        <v>173</v>
      </c>
    </row>
    <row r="11" spans="1:14">
      <c r="A11" t="s">
        <v>128</v>
      </c>
      <c r="B11" t="s">
        <v>165</v>
      </c>
    </row>
    <row r="12" spans="1:14">
      <c r="A12" t="s">
        <v>129</v>
      </c>
      <c r="B12" t="s">
        <v>162</v>
      </c>
      <c r="C12">
        <v>1</v>
      </c>
    </row>
    <row r="13" spans="1:14">
      <c r="A13" t="s">
        <v>131</v>
      </c>
      <c r="B13" t="s">
        <v>163</v>
      </c>
      <c r="C13">
        <v>1</v>
      </c>
    </row>
    <row r="14" spans="1:14">
      <c r="A14" t="s">
        <v>133</v>
      </c>
      <c r="B14" t="s">
        <v>173</v>
      </c>
      <c r="C14">
        <v>1</v>
      </c>
    </row>
    <row r="15" spans="1:14">
      <c r="A15" t="s">
        <v>136</v>
      </c>
      <c r="B15" t="s">
        <v>166</v>
      </c>
    </row>
    <row r="16" spans="1:14">
      <c r="A16" t="s">
        <v>138</v>
      </c>
      <c r="B16" t="s">
        <v>166</v>
      </c>
    </row>
    <row r="17" spans="1:14">
      <c r="A17" t="s">
        <v>140</v>
      </c>
      <c r="B17" t="s">
        <v>162</v>
      </c>
    </row>
    <row r="18" spans="1:14">
      <c r="A18" t="s">
        <v>142</v>
      </c>
      <c r="B18" t="s">
        <v>163</v>
      </c>
    </row>
    <row r="19" spans="1:14">
      <c r="A19" t="s">
        <v>144</v>
      </c>
      <c r="B19" t="s">
        <v>173</v>
      </c>
    </row>
    <row r="20" spans="1:14">
      <c r="A20" t="s">
        <v>146</v>
      </c>
      <c r="B20" t="s">
        <v>174</v>
      </c>
    </row>
    <row r="21" spans="1:14">
      <c r="A21" t="s">
        <v>148</v>
      </c>
      <c r="B21" t="s">
        <v>166</v>
      </c>
    </row>
    <row r="22" spans="1:14">
      <c r="A22" t="s">
        <v>190</v>
      </c>
      <c r="B22" t="s">
        <v>191</v>
      </c>
    </row>
    <row r="23" spans="1:14">
      <c r="A23" t="s">
        <v>192</v>
      </c>
      <c r="B23" t="s">
        <v>191</v>
      </c>
    </row>
    <row r="24" spans="1:14">
      <c r="A24" t="s">
        <v>193</v>
      </c>
      <c r="B24" t="s">
        <v>191</v>
      </c>
    </row>
    <row r="27" spans="1:14" s="137" customFormat="1" ht="21">
      <c r="A27" s="136" t="s">
        <v>167</v>
      </c>
      <c r="B27" s="135"/>
      <c r="C27" s="135"/>
      <c r="D27" s="135"/>
      <c r="E27" s="135"/>
      <c r="F27" s="135"/>
      <c r="G27" s="135"/>
      <c r="H27" s="135"/>
      <c r="I27" s="135"/>
      <c r="J27" s="135"/>
      <c r="K27" s="135"/>
      <c r="L27" s="135"/>
      <c r="M27" s="135"/>
      <c r="N27" s="135"/>
    </row>
    <row r="29" spans="1:14">
      <c r="A29" s="26" t="s">
        <v>175</v>
      </c>
      <c r="B29" s="26"/>
    </row>
    <row r="30" spans="1:14">
      <c r="A30" s="26"/>
    </row>
    <row r="31" spans="1:14" ht="18.75">
      <c r="B31" t="s">
        <v>176</v>
      </c>
      <c r="H31" s="111" t="s">
        <v>168</v>
      </c>
    </row>
    <row r="32" spans="1:14">
      <c r="A32" t="s">
        <v>162</v>
      </c>
      <c r="B32" s="118">
        <v>1.1095238095238</v>
      </c>
    </row>
    <row r="33" spans="1:9">
      <c r="A33" t="s">
        <v>163</v>
      </c>
      <c r="B33">
        <v>1.1100000000000001</v>
      </c>
      <c r="G33" t="s">
        <v>312</v>
      </c>
      <c r="H33" s="150">
        <v>0.08</v>
      </c>
      <c r="I33" t="s">
        <v>354</v>
      </c>
    </row>
    <row r="34" spans="1:9">
      <c r="A34" t="s">
        <v>173</v>
      </c>
      <c r="B34">
        <v>1.1100000000000001</v>
      </c>
    </row>
    <row r="35" spans="1:9">
      <c r="A35" t="s">
        <v>164</v>
      </c>
      <c r="B35">
        <v>1.06</v>
      </c>
    </row>
    <row r="36" spans="1:9">
      <c r="A36" t="s">
        <v>165</v>
      </c>
      <c r="B36">
        <v>1.08</v>
      </c>
    </row>
    <row r="37" spans="1:9">
      <c r="A37" t="s">
        <v>166</v>
      </c>
      <c r="B37">
        <v>1</v>
      </c>
    </row>
    <row r="38" spans="1:9">
      <c r="A38" t="s">
        <v>174</v>
      </c>
      <c r="B38">
        <v>1</v>
      </c>
    </row>
    <row r="39" spans="1:9">
      <c r="A39" t="s">
        <v>191</v>
      </c>
      <c r="B39">
        <v>1</v>
      </c>
    </row>
    <row r="42" spans="1:9" ht="21">
      <c r="A42" s="136" t="s">
        <v>218</v>
      </c>
    </row>
    <row r="43" spans="1:9">
      <c r="A43" t="s">
        <v>219</v>
      </c>
    </row>
    <row r="46" spans="1:9" ht="21">
      <c r="A46" s="136" t="s">
        <v>261</v>
      </c>
      <c r="B46" s="136"/>
    </row>
    <row r="47" spans="1:9">
      <c r="A47" s="193">
        <v>2029</v>
      </c>
    </row>
    <row r="51" spans="1:16" ht="21">
      <c r="A51" s="136" t="s">
        <v>396</v>
      </c>
      <c r="B51" s="136"/>
      <c r="C51" s="136"/>
      <c r="D51" s="136"/>
      <c r="E51" s="136"/>
      <c r="F51" s="136"/>
      <c r="G51" s="136"/>
      <c r="H51" s="136"/>
      <c r="I51" s="136"/>
      <c r="J51" s="136"/>
      <c r="K51" s="136"/>
      <c r="L51" s="136"/>
      <c r="M51" s="136"/>
      <c r="N51" s="136"/>
      <c r="O51" s="136"/>
      <c r="P51" s="136"/>
    </row>
    <row r="52" spans="1:16">
      <c r="B52" t="s">
        <v>397</v>
      </c>
      <c r="C52" t="s">
        <v>21</v>
      </c>
      <c r="D52" t="s">
        <v>403</v>
      </c>
      <c r="E52" t="s">
        <v>401</v>
      </c>
    </row>
    <row r="53" spans="1:16">
      <c r="A53">
        <f>Nebenrechnungen!C23</f>
        <v>1</v>
      </c>
      <c r="B53">
        <f ca="1">Nebenrechnungen!D23</f>
        <v>2024</v>
      </c>
      <c r="C53">
        <f t="shared" ref="C53:C76" ca="1" si="0">IF(B53&gt;=Inbetriebnahme,B53,"")</f>
        <v>2024</v>
      </c>
      <c r="D53">
        <f ca="1">IF(C53="",0,COUNT($C$53:C53)-1)</f>
        <v>0</v>
      </c>
      <c r="E53">
        <f t="shared" ref="E53:E76" ca="1" si="1">IF(B53&gt;=Inbetriebnahme,1,0)</f>
        <v>1</v>
      </c>
    </row>
    <row r="54" spans="1:16">
      <c r="A54">
        <f>Nebenrechnungen!C24</f>
        <v>2</v>
      </c>
      <c r="B54">
        <f ca="1">Nebenrechnungen!D24</f>
        <v>2025</v>
      </c>
      <c r="C54">
        <f t="shared" ca="1" si="0"/>
        <v>2025</v>
      </c>
      <c r="D54">
        <f ca="1">IF(C54="",0,COUNT($C$53:C54)-1)</f>
        <v>1</v>
      </c>
      <c r="E54">
        <f t="shared" ca="1" si="1"/>
        <v>1</v>
      </c>
    </row>
    <row r="55" spans="1:16">
      <c r="A55">
        <f>Nebenrechnungen!C25</f>
        <v>3</v>
      </c>
      <c r="B55">
        <f ca="1">Nebenrechnungen!D25</f>
        <v>2026</v>
      </c>
      <c r="C55">
        <f t="shared" ca="1" si="0"/>
        <v>2026</v>
      </c>
      <c r="D55">
        <f ca="1">IF(C55="",0,COUNT($C$53:C55)-1)</f>
        <v>2</v>
      </c>
      <c r="E55">
        <f t="shared" ca="1" si="1"/>
        <v>1</v>
      </c>
    </row>
    <row r="56" spans="1:16">
      <c r="A56">
        <f>Nebenrechnungen!C26</f>
        <v>4</v>
      </c>
      <c r="B56">
        <f ca="1">Nebenrechnungen!D26</f>
        <v>2027</v>
      </c>
      <c r="C56">
        <f t="shared" ca="1" si="0"/>
        <v>2027</v>
      </c>
      <c r="D56">
        <f ca="1">IF(C56="",0,COUNT($C$53:C56)-1)</f>
        <v>3</v>
      </c>
      <c r="E56">
        <f t="shared" ca="1" si="1"/>
        <v>1</v>
      </c>
    </row>
    <row r="57" spans="1:16">
      <c r="A57">
        <f>Nebenrechnungen!C27</f>
        <v>5</v>
      </c>
      <c r="B57">
        <f ca="1">Nebenrechnungen!D27</f>
        <v>2028</v>
      </c>
      <c r="C57">
        <f t="shared" ca="1" si="0"/>
        <v>2028</v>
      </c>
      <c r="D57">
        <f ca="1">IF(C57="",0,COUNT($C$53:C57)-1)</f>
        <v>4</v>
      </c>
      <c r="E57">
        <f t="shared" ca="1" si="1"/>
        <v>1</v>
      </c>
    </row>
    <row r="58" spans="1:16">
      <c r="A58">
        <f>Nebenrechnungen!C28</f>
        <v>6</v>
      </c>
      <c r="B58">
        <f ca="1">Nebenrechnungen!D28</f>
        <v>2029</v>
      </c>
      <c r="C58">
        <f t="shared" ca="1" si="0"/>
        <v>2029</v>
      </c>
      <c r="D58">
        <f ca="1">IF(C58="",0,COUNT($C$53:C58)-1)</f>
        <v>5</v>
      </c>
      <c r="E58">
        <f t="shared" ca="1" si="1"/>
        <v>1</v>
      </c>
    </row>
    <row r="59" spans="1:16">
      <c r="A59">
        <f>Nebenrechnungen!C29</f>
        <v>7</v>
      </c>
      <c r="B59">
        <f ca="1">Nebenrechnungen!D29</f>
        <v>2030</v>
      </c>
      <c r="C59">
        <f t="shared" ca="1" si="0"/>
        <v>2030</v>
      </c>
      <c r="D59">
        <f ca="1">IF(C59="",0,COUNT($C$53:C59)-1)</f>
        <v>6</v>
      </c>
      <c r="E59">
        <f t="shared" ca="1" si="1"/>
        <v>1</v>
      </c>
    </row>
    <row r="60" spans="1:16">
      <c r="A60">
        <f>Nebenrechnungen!C30</f>
        <v>8</v>
      </c>
      <c r="B60">
        <f ca="1">Nebenrechnungen!D30</f>
        <v>2031</v>
      </c>
      <c r="C60">
        <f t="shared" ca="1" si="0"/>
        <v>2031</v>
      </c>
      <c r="D60">
        <f ca="1">IF(C60="",0,COUNT($C$53:C60)-1)</f>
        <v>7</v>
      </c>
      <c r="E60">
        <f t="shared" ca="1" si="1"/>
        <v>1</v>
      </c>
    </row>
    <row r="61" spans="1:16">
      <c r="A61">
        <f>Nebenrechnungen!C31</f>
        <v>9</v>
      </c>
      <c r="B61">
        <f ca="1">Nebenrechnungen!D31</f>
        <v>2032</v>
      </c>
      <c r="C61">
        <f t="shared" ca="1" si="0"/>
        <v>2032</v>
      </c>
      <c r="D61">
        <f ca="1">IF(C61="",0,COUNT($C$53:C61)-1)</f>
        <v>8</v>
      </c>
      <c r="E61">
        <f t="shared" ca="1" si="1"/>
        <v>1</v>
      </c>
    </row>
    <row r="62" spans="1:16">
      <c r="A62">
        <f>Nebenrechnungen!C32</f>
        <v>10</v>
      </c>
      <c r="B62">
        <f ca="1">Nebenrechnungen!D32</f>
        <v>2033</v>
      </c>
      <c r="C62">
        <f t="shared" ca="1" si="0"/>
        <v>2033</v>
      </c>
      <c r="D62">
        <f ca="1">IF(C62="",0,COUNT($C$53:C62)-1)</f>
        <v>9</v>
      </c>
      <c r="E62">
        <f t="shared" ca="1" si="1"/>
        <v>1</v>
      </c>
    </row>
    <row r="63" spans="1:16">
      <c r="A63">
        <f>Nebenrechnungen!C33</f>
        <v>11</v>
      </c>
      <c r="B63">
        <f ca="1">Nebenrechnungen!D33</f>
        <v>2034</v>
      </c>
      <c r="C63">
        <f t="shared" ca="1" si="0"/>
        <v>2034</v>
      </c>
      <c r="D63">
        <f ca="1">IF(C63="",0,COUNT($C$53:C63)-1)</f>
        <v>10</v>
      </c>
      <c r="E63">
        <f t="shared" ca="1" si="1"/>
        <v>1</v>
      </c>
    </row>
    <row r="64" spans="1:16">
      <c r="A64">
        <f>Nebenrechnungen!C34</f>
        <v>12</v>
      </c>
      <c r="B64">
        <f ca="1">Nebenrechnungen!D34</f>
        <v>2035</v>
      </c>
      <c r="C64">
        <f t="shared" ca="1" si="0"/>
        <v>2035</v>
      </c>
      <c r="D64">
        <f ca="1">IF(C64="",0,COUNT($C$53:C64)-1)</f>
        <v>11</v>
      </c>
      <c r="E64">
        <f t="shared" ca="1" si="1"/>
        <v>1</v>
      </c>
    </row>
    <row r="65" spans="1:5">
      <c r="A65">
        <f>Nebenrechnungen!C35</f>
        <v>13</v>
      </c>
      <c r="B65">
        <f ca="1">Nebenrechnungen!D35</f>
        <v>2036</v>
      </c>
      <c r="C65">
        <f t="shared" ca="1" si="0"/>
        <v>2036</v>
      </c>
      <c r="D65">
        <f ca="1">IF(C65="",0,COUNT($C$53:C65)-1)</f>
        <v>12</v>
      </c>
      <c r="E65">
        <f t="shared" ca="1" si="1"/>
        <v>1</v>
      </c>
    </row>
    <row r="66" spans="1:5">
      <c r="A66">
        <f>Nebenrechnungen!C36</f>
        <v>14</v>
      </c>
      <c r="B66">
        <f ca="1">Nebenrechnungen!D36</f>
        <v>2037</v>
      </c>
      <c r="C66">
        <f t="shared" ca="1" si="0"/>
        <v>2037</v>
      </c>
      <c r="D66">
        <f ca="1">IF(C66="",0,COUNT($C$53:C66)-1)</f>
        <v>13</v>
      </c>
      <c r="E66">
        <f t="shared" ca="1" si="1"/>
        <v>1</v>
      </c>
    </row>
    <row r="67" spans="1:5">
      <c r="A67">
        <f>Nebenrechnungen!C37</f>
        <v>15</v>
      </c>
      <c r="B67">
        <f ca="1">Nebenrechnungen!D37</f>
        <v>2038</v>
      </c>
      <c r="C67">
        <f t="shared" ca="1" si="0"/>
        <v>2038</v>
      </c>
      <c r="D67">
        <f ca="1">IF(C67="",0,COUNT($C$53:C67)-1)</f>
        <v>14</v>
      </c>
      <c r="E67">
        <f t="shared" ca="1" si="1"/>
        <v>1</v>
      </c>
    </row>
    <row r="68" spans="1:5">
      <c r="A68">
        <f>Nebenrechnungen!C38</f>
        <v>16</v>
      </c>
      <c r="B68">
        <f ca="1">Nebenrechnungen!D38</f>
        <v>2039</v>
      </c>
      <c r="C68">
        <f t="shared" ca="1" si="0"/>
        <v>2039</v>
      </c>
      <c r="D68">
        <f ca="1">IF(C68="",0,COUNT($C$53:C68)-1)</f>
        <v>15</v>
      </c>
      <c r="E68">
        <f t="shared" ca="1" si="1"/>
        <v>1</v>
      </c>
    </row>
    <row r="69" spans="1:5">
      <c r="A69">
        <f>Nebenrechnungen!C39</f>
        <v>17</v>
      </c>
      <c r="B69">
        <f ca="1">Nebenrechnungen!D39</f>
        <v>2040</v>
      </c>
      <c r="C69">
        <f t="shared" ca="1" si="0"/>
        <v>2040</v>
      </c>
      <c r="D69">
        <f ca="1">IF(C69="",0,COUNT($C$53:C69)-1)</f>
        <v>16</v>
      </c>
      <c r="E69">
        <f t="shared" ca="1" si="1"/>
        <v>1</v>
      </c>
    </row>
    <row r="70" spans="1:5">
      <c r="A70">
        <f>Nebenrechnungen!C40</f>
        <v>18</v>
      </c>
      <c r="B70">
        <f ca="1">Nebenrechnungen!D40</f>
        <v>2041</v>
      </c>
      <c r="C70">
        <f t="shared" ca="1" si="0"/>
        <v>2041</v>
      </c>
      <c r="D70">
        <f ca="1">IF(C70="",0,COUNT($C$53:C70)-1)</f>
        <v>17</v>
      </c>
      <c r="E70">
        <f t="shared" ca="1" si="1"/>
        <v>1</v>
      </c>
    </row>
    <row r="71" spans="1:5">
      <c r="A71">
        <f>Nebenrechnungen!C41</f>
        <v>19</v>
      </c>
      <c r="B71">
        <f ca="1">Nebenrechnungen!D41</f>
        <v>2042</v>
      </c>
      <c r="C71">
        <f t="shared" ca="1" si="0"/>
        <v>2042</v>
      </c>
      <c r="D71">
        <f ca="1">IF(C71="",0,COUNT($C$53:C71)-1)</f>
        <v>18</v>
      </c>
      <c r="E71">
        <f t="shared" ca="1" si="1"/>
        <v>1</v>
      </c>
    </row>
    <row r="72" spans="1:5">
      <c r="A72">
        <f>Nebenrechnungen!C42</f>
        <v>20</v>
      </c>
      <c r="B72">
        <f ca="1">Nebenrechnungen!D42</f>
        <v>2043</v>
      </c>
      <c r="C72">
        <f t="shared" ca="1" si="0"/>
        <v>2043</v>
      </c>
      <c r="D72">
        <f ca="1">IF(C72="",0,COUNT($C$53:C72)-1)</f>
        <v>19</v>
      </c>
      <c r="E72">
        <f t="shared" ca="1" si="1"/>
        <v>1</v>
      </c>
    </row>
    <row r="73" spans="1:5">
      <c r="A73">
        <f>Nebenrechnungen!C43</f>
        <v>21</v>
      </c>
      <c r="B73">
        <f ca="1">Nebenrechnungen!D43</f>
        <v>2044</v>
      </c>
      <c r="C73">
        <f t="shared" ca="1" si="0"/>
        <v>2044</v>
      </c>
      <c r="D73">
        <f ca="1">IF(C73="",0,COUNT($C$53:C73)-1)</f>
        <v>20</v>
      </c>
      <c r="E73">
        <f t="shared" ca="1" si="1"/>
        <v>1</v>
      </c>
    </row>
    <row r="74" spans="1:5">
      <c r="A74">
        <f>Nebenrechnungen!C44</f>
        <v>22</v>
      </c>
      <c r="B74">
        <f ca="1">Nebenrechnungen!D44</f>
        <v>2045</v>
      </c>
      <c r="C74">
        <f t="shared" ca="1" si="0"/>
        <v>2045</v>
      </c>
      <c r="D74">
        <f ca="1">IF(C74="",0,COUNT($C$53:C74)-1)</f>
        <v>21</v>
      </c>
      <c r="E74">
        <f t="shared" ca="1" si="1"/>
        <v>1</v>
      </c>
    </row>
    <row r="75" spans="1:5">
      <c r="A75">
        <f>Nebenrechnungen!C45</f>
        <v>23</v>
      </c>
      <c r="B75">
        <f ca="1">Nebenrechnungen!D45</f>
        <v>2046</v>
      </c>
      <c r="C75">
        <f t="shared" ca="1" si="0"/>
        <v>2046</v>
      </c>
      <c r="D75">
        <f ca="1">IF(C75="",0,COUNT($C$53:C75)-1)</f>
        <v>22</v>
      </c>
      <c r="E75">
        <f t="shared" ca="1" si="1"/>
        <v>1</v>
      </c>
    </row>
    <row r="76" spans="1:5">
      <c r="A76">
        <f>Nebenrechnungen!C46</f>
        <v>24</v>
      </c>
      <c r="B76">
        <f ca="1">Nebenrechnungen!D46</f>
        <v>2047</v>
      </c>
      <c r="C76">
        <f t="shared" ca="1" si="0"/>
        <v>2047</v>
      </c>
      <c r="D76">
        <f ca="1">IF(C76="",0,COUNT($C$53:C76)-1)</f>
        <v>23</v>
      </c>
      <c r="E76">
        <f t="shared" ca="1" si="1"/>
        <v>1</v>
      </c>
    </row>
    <row r="77" spans="1:5">
      <c r="A77">
        <f>Nebenrechnungen!C47</f>
        <v>25</v>
      </c>
      <c r="B77">
        <f ca="1">Nebenrechnungen!D47</f>
        <v>2048</v>
      </c>
      <c r="C77">
        <f t="shared" ref="C77:C86" ca="1" si="2">IF(B77&gt;=Inbetriebnahme,B77,"")</f>
        <v>2048</v>
      </c>
      <c r="D77">
        <f ca="1">IF(C77="",0,COUNT($C$53:C77)-1)</f>
        <v>24</v>
      </c>
      <c r="E77">
        <f t="shared" ref="E77:E86" ca="1" si="3">IF(B77&gt;=Inbetriebnahme,1,0)</f>
        <v>1</v>
      </c>
    </row>
    <row r="78" spans="1:5">
      <c r="A78">
        <f>Nebenrechnungen!C48</f>
        <v>26</v>
      </c>
      <c r="B78">
        <f ca="1">Nebenrechnungen!D48</f>
        <v>2049</v>
      </c>
      <c r="C78">
        <f t="shared" ca="1" si="2"/>
        <v>2049</v>
      </c>
      <c r="D78">
        <f ca="1">IF(C78="",0,COUNT($C$53:C78)-1)</f>
        <v>25</v>
      </c>
      <c r="E78">
        <f t="shared" ca="1" si="3"/>
        <v>1</v>
      </c>
    </row>
    <row r="79" spans="1:5">
      <c r="A79">
        <f>Nebenrechnungen!C49</f>
        <v>27</v>
      </c>
      <c r="B79">
        <f ca="1">Nebenrechnungen!D49</f>
        <v>2050</v>
      </c>
      <c r="C79">
        <f t="shared" ca="1" si="2"/>
        <v>2050</v>
      </c>
      <c r="D79">
        <f ca="1">IF(C79="",0,COUNT($C$53:C79)-1)</f>
        <v>26</v>
      </c>
      <c r="E79">
        <f t="shared" ca="1" si="3"/>
        <v>1</v>
      </c>
    </row>
    <row r="80" spans="1:5">
      <c r="A80">
        <f>Nebenrechnungen!C50</f>
        <v>28</v>
      </c>
      <c r="B80">
        <f ca="1">Nebenrechnungen!D50</f>
        <v>2051</v>
      </c>
      <c r="C80">
        <f t="shared" ca="1" si="2"/>
        <v>2051</v>
      </c>
      <c r="D80">
        <f ca="1">IF(C80="",0,COUNT($C$53:C80)-1)</f>
        <v>27</v>
      </c>
      <c r="E80">
        <f t="shared" ca="1" si="3"/>
        <v>1</v>
      </c>
    </row>
    <row r="81" spans="1:5">
      <c r="A81">
        <f>Nebenrechnungen!C51</f>
        <v>29</v>
      </c>
      <c r="B81">
        <f ca="1">Nebenrechnungen!D51</f>
        <v>2052</v>
      </c>
      <c r="C81">
        <f t="shared" ca="1" si="2"/>
        <v>2052</v>
      </c>
      <c r="D81">
        <f ca="1">IF(C81="",0,COUNT($C$53:C81)-1)</f>
        <v>28</v>
      </c>
      <c r="E81">
        <f t="shared" ca="1" si="3"/>
        <v>1</v>
      </c>
    </row>
    <row r="82" spans="1:5">
      <c r="A82">
        <f>Nebenrechnungen!C52</f>
        <v>30</v>
      </c>
      <c r="B82">
        <f ca="1">Nebenrechnungen!D52</f>
        <v>2053</v>
      </c>
      <c r="C82">
        <f t="shared" ca="1" si="2"/>
        <v>2053</v>
      </c>
      <c r="D82">
        <f ca="1">IF(C82="",0,COUNT($C$53:C82)-1)</f>
        <v>29</v>
      </c>
      <c r="E82">
        <f t="shared" ca="1" si="3"/>
        <v>1</v>
      </c>
    </row>
    <row r="83" spans="1:5">
      <c r="A83">
        <f>Nebenrechnungen!C53</f>
        <v>31</v>
      </c>
      <c r="B83" t="str">
        <f ca="1">Nebenrechnungen!D53</f>
        <v/>
      </c>
      <c r="C83" t="str">
        <f t="shared" ca="1" si="2"/>
        <v/>
      </c>
      <c r="D83">
        <f ca="1">IF(C83="",0,COUNT($C$53:C83)-1)</f>
        <v>0</v>
      </c>
      <c r="E83">
        <f t="shared" ca="1" si="3"/>
        <v>1</v>
      </c>
    </row>
    <row r="84" spans="1:5">
      <c r="A84">
        <f>Nebenrechnungen!C54</f>
        <v>32</v>
      </c>
      <c r="B84" t="str">
        <f ca="1">Nebenrechnungen!D54</f>
        <v/>
      </c>
      <c r="C84" t="str">
        <f t="shared" ca="1" si="2"/>
        <v/>
      </c>
      <c r="D84">
        <f ca="1">IF(C84="",0,COUNT($C$53:C84)-1)</f>
        <v>0</v>
      </c>
      <c r="E84">
        <f t="shared" ca="1" si="3"/>
        <v>1</v>
      </c>
    </row>
    <row r="85" spans="1:5">
      <c r="A85">
        <f>Nebenrechnungen!C55</f>
        <v>33</v>
      </c>
      <c r="B85" t="str">
        <f ca="1">Nebenrechnungen!D55</f>
        <v/>
      </c>
      <c r="C85" t="str">
        <f t="shared" ca="1" si="2"/>
        <v/>
      </c>
      <c r="D85">
        <f ca="1">IF(C85="",0,COUNT($C$53:C85)-1)</f>
        <v>0</v>
      </c>
      <c r="E85">
        <f t="shared" ca="1" si="3"/>
        <v>1</v>
      </c>
    </row>
    <row r="86" spans="1:5">
      <c r="A86">
        <f>Nebenrechnungen!C56</f>
        <v>34</v>
      </c>
      <c r="B86" t="str">
        <f ca="1">Nebenrechnungen!D56</f>
        <v/>
      </c>
      <c r="C86" t="str">
        <f t="shared" ca="1" si="2"/>
        <v/>
      </c>
      <c r="D86">
        <f ca="1">IF(C86="",0,COUNT($C$53:C86)-1)</f>
        <v>0</v>
      </c>
      <c r="E86">
        <f t="shared" ca="1" si="3"/>
        <v>1</v>
      </c>
    </row>
  </sheetData>
  <conditionalFormatting sqref="J42">
    <cfRule type="expression" priority="1">
      <formula>#REF!=#REF!</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AD85-9910-4907-B787-1DD6533CBC44}">
  <dimension ref="B1:AF102"/>
  <sheetViews>
    <sheetView showGridLines="0" zoomScaleNormal="100" workbookViewId="0">
      <selection activeCell="L43" sqref="L43"/>
    </sheetView>
  </sheetViews>
  <sheetFormatPr baseColWidth="10" defaultColWidth="11.42578125" defaultRowHeight="15"/>
  <cols>
    <col min="1" max="1" width="3.7109375" customWidth="1"/>
    <col min="2" max="3" width="10.7109375" customWidth="1"/>
    <col min="4" max="4" width="1.42578125" customWidth="1"/>
    <col min="5" max="10" width="17.28515625" customWidth="1"/>
    <col min="11" max="11" width="4.28515625" customWidth="1"/>
    <col min="12" max="12" width="1.5703125" customWidth="1"/>
    <col min="13" max="13" width="51.85546875" customWidth="1"/>
    <col min="14" max="14" width="12.28515625" customWidth="1"/>
    <col min="15" max="15" width="15.7109375" style="131" hidden="1" customWidth="1"/>
    <col min="16" max="16" width="22.42578125" style="131" hidden="1" customWidth="1"/>
    <col min="17" max="17" width="11.42578125" style="131" hidden="1" customWidth="1"/>
    <col min="18" max="18" width="15.28515625" style="131" hidden="1" customWidth="1"/>
    <col min="19" max="19" width="14.5703125" style="131" hidden="1" customWidth="1"/>
    <col min="20" max="24" width="11.42578125" style="131" hidden="1" customWidth="1"/>
  </cols>
  <sheetData>
    <row r="1" spans="2:32" ht="4.9000000000000004" customHeight="1"/>
    <row r="2" spans="2:32" s="163" customFormat="1" ht="25.15" customHeight="1">
      <c r="B2" s="208" t="s">
        <v>197</v>
      </c>
      <c r="G2" s="208"/>
      <c r="H2" s="208"/>
      <c r="L2" s="209"/>
      <c r="M2" s="208" t="s">
        <v>117</v>
      </c>
      <c r="O2" s="109" t="s">
        <v>116</v>
      </c>
      <c r="P2" s="140" t="s">
        <v>116</v>
      </c>
      <c r="Q2" s="140" t="s">
        <v>116</v>
      </c>
      <c r="R2" s="140" t="s">
        <v>116</v>
      </c>
      <c r="S2" s="140" t="s">
        <v>116</v>
      </c>
      <c r="T2" s="140" t="s">
        <v>116</v>
      </c>
      <c r="U2" s="140" t="s">
        <v>116</v>
      </c>
      <c r="V2" s="140" t="s">
        <v>116</v>
      </c>
      <c r="W2" s="140" t="s">
        <v>116</v>
      </c>
      <c r="X2" s="140" t="s">
        <v>116</v>
      </c>
    </row>
    <row r="3" spans="2:32" s="87" customFormat="1" ht="15" customHeight="1">
      <c r="G3" s="125"/>
      <c r="H3" s="125"/>
      <c r="M3" s="212" t="s">
        <v>469</v>
      </c>
      <c r="N3" s="125"/>
      <c r="O3" s="201"/>
      <c r="P3" s="201"/>
      <c r="Q3" s="201"/>
      <c r="R3" s="201"/>
      <c r="S3" s="201"/>
      <c r="T3" s="201"/>
      <c r="U3" s="201"/>
      <c r="V3" s="213"/>
      <c r="W3" s="213"/>
      <c r="X3" s="213"/>
    </row>
    <row r="4" spans="2:32" ht="5.65" customHeight="1">
      <c r="G4" s="26"/>
      <c r="H4" s="26"/>
      <c r="N4" s="26"/>
    </row>
    <row r="5" spans="2:32" ht="21">
      <c r="B5" s="152" t="s">
        <v>202</v>
      </c>
      <c r="C5" s="153"/>
      <c r="D5" s="153"/>
      <c r="E5" s="153"/>
      <c r="F5" s="153"/>
      <c r="G5" s="153"/>
      <c r="H5" s="153"/>
      <c r="I5" s="153"/>
      <c r="J5" s="153"/>
      <c r="K5" s="153"/>
      <c r="L5" s="142"/>
      <c r="M5" s="152"/>
    </row>
    <row r="6" spans="2:32" ht="10.15" customHeight="1">
      <c r="K6" s="26"/>
      <c r="L6" s="26"/>
    </row>
    <row r="7" spans="2:32" ht="18.75">
      <c r="B7" t="s">
        <v>199</v>
      </c>
      <c r="G7" s="488" t="s">
        <v>200</v>
      </c>
      <c r="H7" s="488"/>
      <c r="I7" s="488"/>
      <c r="J7" s="488"/>
      <c r="K7" s="26"/>
      <c r="L7" s="26"/>
      <c r="M7" s="486" t="s">
        <v>282</v>
      </c>
    </row>
    <row r="8" spans="2:32">
      <c r="K8" s="26"/>
      <c r="L8" s="26"/>
      <c r="M8" s="486"/>
    </row>
    <row r="9" spans="2:32" ht="18.75">
      <c r="B9" s="115" t="s">
        <v>201</v>
      </c>
      <c r="G9" s="488" t="s">
        <v>505</v>
      </c>
      <c r="H9" s="488"/>
      <c r="I9" s="488"/>
      <c r="J9" s="488"/>
      <c r="K9" s="26"/>
      <c r="L9" s="26"/>
      <c r="M9" s="486"/>
    </row>
    <row r="10" spans="2:32">
      <c r="K10" s="26"/>
      <c r="L10" s="26"/>
    </row>
    <row r="11" spans="2:32" ht="21">
      <c r="B11" s="152" t="s">
        <v>287</v>
      </c>
      <c r="C11" s="153"/>
      <c r="D11" s="153"/>
      <c r="E11" s="153"/>
      <c r="F11" s="153"/>
      <c r="G11" s="153"/>
      <c r="H11" s="153"/>
      <c r="I11" s="153"/>
      <c r="J11" s="153"/>
      <c r="K11" s="153"/>
      <c r="L11" s="142"/>
      <c r="M11" s="152"/>
      <c r="N11" s="142"/>
      <c r="AF11" s="143"/>
    </row>
    <row r="12" spans="2:32" ht="10.15" customHeight="1">
      <c r="K12" s="26"/>
      <c r="L12" s="26"/>
      <c r="N12" s="142"/>
    </row>
    <row r="13" spans="2:32" ht="18.75" customHeight="1">
      <c r="B13" t="s">
        <v>194</v>
      </c>
      <c r="G13" s="487" t="s">
        <v>124</v>
      </c>
      <c r="H13" s="487"/>
      <c r="I13" s="487"/>
      <c r="J13" s="487"/>
      <c r="M13" s="486" t="s">
        <v>220</v>
      </c>
      <c r="N13" s="142"/>
    </row>
    <row r="14" spans="2:32">
      <c r="K14" s="26"/>
      <c r="L14" s="26"/>
      <c r="M14" s="486"/>
      <c r="N14" s="142"/>
    </row>
    <row r="15" spans="2:32">
      <c r="B15" s="63" t="s">
        <v>297</v>
      </c>
      <c r="M15" s="486"/>
      <c r="N15" s="142"/>
    </row>
    <row r="16" spans="2:32">
      <c r="B16" s="63"/>
      <c r="M16" s="119"/>
      <c r="N16" s="142"/>
    </row>
    <row r="17" spans="2:14" ht="18.75">
      <c r="B17" t="s">
        <v>198</v>
      </c>
      <c r="G17" s="488" t="s">
        <v>124</v>
      </c>
      <c r="H17" s="488"/>
      <c r="I17" s="488"/>
      <c r="J17" s="488"/>
      <c r="K17" s="26"/>
      <c r="L17" s="26"/>
      <c r="M17" s="119" t="s">
        <v>305</v>
      </c>
      <c r="N17" s="142"/>
    </row>
    <row r="18" spans="2:14">
      <c r="M18" s="119"/>
      <c r="N18" s="142"/>
    </row>
    <row r="19" spans="2:14" ht="18" customHeight="1">
      <c r="B19" t="s">
        <v>379</v>
      </c>
      <c r="F19" s="142" t="s">
        <v>423</v>
      </c>
      <c r="G19" s="488" t="s">
        <v>124</v>
      </c>
      <c r="H19" s="488"/>
      <c r="I19" s="488"/>
      <c r="J19" s="488"/>
      <c r="M19" s="486" t="s">
        <v>422</v>
      </c>
      <c r="N19" s="142"/>
    </row>
    <row r="20" spans="2:14">
      <c r="M20" s="486"/>
      <c r="N20" s="142"/>
    </row>
    <row r="21" spans="2:14" ht="14.45" customHeight="1">
      <c r="B21" s="30" t="str">
        <f ca="1">"Der reguläre Betrachtungszeitraum für den oben genannten Investitionsgegenstand beträgt "&amp;R91&amp;"+"&amp;R93&amp;" Jahre."</f>
        <v>Der reguläre Betrachtungszeitraum für den oben genannten Investitionsgegenstand beträgt 0+30 Jahre.</v>
      </c>
      <c r="I21" s="203"/>
      <c r="J21" s="112" t="str">
        <f ca="1">"Letztes Jahr der Betrachtung: "&amp;R94</f>
        <v>Letztes Jahr der Betrachtung: 2053</v>
      </c>
      <c r="M21" s="486" t="s">
        <v>425</v>
      </c>
      <c r="N21" s="142"/>
    </row>
    <row r="22" spans="2:14">
      <c r="M22" s="486"/>
      <c r="N22" s="142"/>
    </row>
    <row r="23" spans="2:14" ht="18" customHeight="1">
      <c r="B23" s="30" t="s">
        <v>391</v>
      </c>
      <c r="G23" s="345"/>
      <c r="H23" t="s">
        <v>357</v>
      </c>
      <c r="I23" s="400" t="s">
        <v>388</v>
      </c>
      <c r="J23" s="356" t="s">
        <v>366</v>
      </c>
      <c r="M23" s="489" t="s">
        <v>424</v>
      </c>
      <c r="N23" s="142"/>
    </row>
    <row r="24" spans="2:14">
      <c r="M24" s="489"/>
      <c r="N24" s="142"/>
    </row>
    <row r="25" spans="2:14">
      <c r="M25" s="119"/>
      <c r="N25" s="142"/>
    </row>
    <row r="26" spans="2:14" ht="21">
      <c r="B26" s="152" t="s">
        <v>299</v>
      </c>
      <c r="C26" s="153"/>
      <c r="D26" s="153"/>
      <c r="E26" s="153"/>
      <c r="F26" s="153"/>
      <c r="G26" s="153"/>
      <c r="H26" s="153"/>
      <c r="I26" s="153"/>
      <c r="J26" s="153"/>
      <c r="K26" s="153"/>
      <c r="L26" s="142"/>
      <c r="M26" s="152"/>
      <c r="N26" s="142"/>
    </row>
    <row r="27" spans="2:14" ht="10.15" customHeight="1"/>
    <row r="28" spans="2:14" ht="14.65" customHeight="1">
      <c r="B28" t="s">
        <v>300</v>
      </c>
      <c r="M28" s="489" t="s">
        <v>302</v>
      </c>
    </row>
    <row r="29" spans="2:14" ht="8.65" customHeight="1">
      <c r="M29" s="489"/>
    </row>
    <row r="30" spans="2:14" ht="14.65" customHeight="1">
      <c r="B30" t="s">
        <v>203</v>
      </c>
      <c r="C30" t="s">
        <v>288</v>
      </c>
      <c r="D30" s="159"/>
      <c r="E30" s="159"/>
      <c r="F30" s="159"/>
      <c r="G30" s="159"/>
      <c r="H30" s="159"/>
      <c r="I30" s="159"/>
      <c r="J30" s="159"/>
      <c r="K30" s="159"/>
      <c r="M30" s="489"/>
    </row>
    <row r="31" spans="2:14">
      <c r="B31" t="s">
        <v>204</v>
      </c>
      <c r="C31" t="s">
        <v>289</v>
      </c>
      <c r="D31" s="159"/>
      <c r="E31" s="159"/>
      <c r="F31" s="159"/>
      <c r="G31" s="159"/>
      <c r="H31" s="159"/>
      <c r="I31" s="159"/>
      <c r="J31" s="159"/>
      <c r="K31" s="159"/>
    </row>
    <row r="32" spans="2:14">
      <c r="B32" t="s">
        <v>205</v>
      </c>
      <c r="C32" t="s">
        <v>290</v>
      </c>
      <c r="D32" s="151"/>
      <c r="E32" s="151"/>
      <c r="F32" s="151"/>
      <c r="G32" s="151"/>
      <c r="H32" s="151"/>
      <c r="I32" s="151"/>
      <c r="J32" s="151"/>
      <c r="K32" s="151"/>
    </row>
    <row r="33" spans="2:24" ht="10.15" customHeight="1"/>
    <row r="34" spans="2:24" ht="18.75">
      <c r="B34" t="s">
        <v>301</v>
      </c>
      <c r="G34" s="487" t="s">
        <v>124</v>
      </c>
      <c r="H34" s="487"/>
      <c r="I34" s="487"/>
      <c r="J34" s="487"/>
      <c r="M34" s="486" t="s">
        <v>322</v>
      </c>
    </row>
    <row r="35" spans="2:24" ht="10.15" customHeight="1">
      <c r="M35" s="486"/>
    </row>
    <row r="36" spans="2:24">
      <c r="B36" s="63" t="s">
        <v>298</v>
      </c>
      <c r="J36" s="356" t="s">
        <v>366</v>
      </c>
    </row>
    <row r="38" spans="2:24">
      <c r="B38" s="155"/>
      <c r="C38" s="155"/>
      <c r="D38" s="155"/>
      <c r="E38" s="155"/>
      <c r="F38" s="155"/>
      <c r="G38" s="155"/>
      <c r="H38" s="155"/>
      <c r="I38" s="155"/>
      <c r="J38" s="155"/>
      <c r="K38" s="155"/>
      <c r="M38" s="155"/>
    </row>
    <row r="40" spans="2:24" ht="23.25">
      <c r="O40" s="304" t="s">
        <v>118</v>
      </c>
      <c r="P40" s="305"/>
      <c r="Q40" s="305"/>
      <c r="R40" s="305"/>
      <c r="S40" s="305"/>
      <c r="T40" s="305"/>
      <c r="U40" s="305"/>
      <c r="V40" s="157"/>
      <c r="W40" s="157"/>
      <c r="X40" s="157"/>
    </row>
    <row r="41" spans="2:24">
      <c r="O41" s="141" t="s">
        <v>79</v>
      </c>
      <c r="S41" s="145" t="s">
        <v>295</v>
      </c>
      <c r="T41" s="141" t="s">
        <v>325</v>
      </c>
      <c r="U41" s="141" t="s">
        <v>326</v>
      </c>
      <c r="V41" s="141" t="s">
        <v>358</v>
      </c>
      <c r="X41" s="399" t="s">
        <v>495</v>
      </c>
    </row>
    <row r="42" spans="2:24">
      <c r="O42" s="346" t="s">
        <v>124</v>
      </c>
      <c r="S42" s="346" t="s">
        <v>306</v>
      </c>
      <c r="T42" s="346">
        <v>0</v>
      </c>
      <c r="U42" s="346">
        <v>1</v>
      </c>
      <c r="V42" s="346">
        <v>30</v>
      </c>
    </row>
    <row r="43" spans="2:24">
      <c r="O43" s="346" t="s">
        <v>492</v>
      </c>
      <c r="S43" s="346" t="s">
        <v>497</v>
      </c>
      <c r="T43" s="346">
        <v>0</v>
      </c>
      <c r="U43" s="346">
        <v>1</v>
      </c>
      <c r="V43" s="346">
        <v>30</v>
      </c>
    </row>
    <row r="44" spans="2:24">
      <c r="O44" s="346" t="s">
        <v>493</v>
      </c>
      <c r="S44" s="346" t="s">
        <v>497</v>
      </c>
      <c r="T44" s="346">
        <v>0</v>
      </c>
      <c r="U44" s="346">
        <v>1</v>
      </c>
      <c r="V44" s="346">
        <v>30</v>
      </c>
    </row>
    <row r="45" spans="2:24">
      <c r="O45" s="346" t="s">
        <v>494</v>
      </c>
      <c r="S45" s="346" t="s">
        <v>497</v>
      </c>
      <c r="T45" s="346">
        <v>0</v>
      </c>
      <c r="U45" s="346">
        <v>1</v>
      </c>
      <c r="V45" s="346">
        <v>30</v>
      </c>
      <c r="X45" s="399" t="s">
        <v>496</v>
      </c>
    </row>
    <row r="49" spans="15:24">
      <c r="O49" s="141" t="s">
        <v>280</v>
      </c>
      <c r="P49" s="141" t="s">
        <v>295</v>
      </c>
      <c r="S49" s="141" t="s">
        <v>380</v>
      </c>
      <c r="T49" s="141" t="s">
        <v>295</v>
      </c>
    </row>
    <row r="50" spans="15:24">
      <c r="O50" s="131" t="s">
        <v>124</v>
      </c>
      <c r="P50" s="131">
        <f ca="1">YEAR(TODAY())</f>
        <v>2024</v>
      </c>
      <c r="S50" s="131" t="s">
        <v>124</v>
      </c>
      <c r="T50" s="131">
        <f ca="1">Startjahr</f>
        <v>2024</v>
      </c>
    </row>
    <row r="51" spans="15:24">
      <c r="O51" s="131">
        <v>2024</v>
      </c>
      <c r="P51" s="131">
        <v>2024</v>
      </c>
      <c r="S51" s="131">
        <f ca="1">Startjahr</f>
        <v>2024</v>
      </c>
      <c r="T51" s="131">
        <f ca="1">Startjahr</f>
        <v>2024</v>
      </c>
    </row>
    <row r="52" spans="15:24">
      <c r="O52" s="131">
        <v>2025</v>
      </c>
      <c r="P52" s="131">
        <v>2025</v>
      </c>
      <c r="S52" s="131">
        <f t="shared" ref="S52:T55" ca="1" si="0">S51+1</f>
        <v>2025</v>
      </c>
      <c r="T52" s="131">
        <f t="shared" ca="1" si="0"/>
        <v>2025</v>
      </c>
    </row>
    <row r="53" spans="15:24">
      <c r="O53" s="131">
        <v>2026</v>
      </c>
      <c r="P53" s="131">
        <v>2026</v>
      </c>
      <c r="S53" s="131">
        <f t="shared" ca="1" si="0"/>
        <v>2026</v>
      </c>
      <c r="T53" s="131">
        <f t="shared" ca="1" si="0"/>
        <v>2026</v>
      </c>
    </row>
    <row r="54" spans="15:24">
      <c r="O54" s="131">
        <v>2027</v>
      </c>
      <c r="P54" s="131">
        <v>2027</v>
      </c>
      <c r="S54" s="131">
        <f t="shared" ca="1" si="0"/>
        <v>2027</v>
      </c>
      <c r="T54" s="131">
        <f t="shared" ca="1" si="0"/>
        <v>2027</v>
      </c>
    </row>
    <row r="55" spans="15:24">
      <c r="O55" s="131">
        <v>2028</v>
      </c>
      <c r="P55" s="131">
        <v>2028</v>
      </c>
      <c r="S55" s="131">
        <f t="shared" ca="1" si="0"/>
        <v>2028</v>
      </c>
      <c r="T55" s="131">
        <f t="shared" ca="1" si="0"/>
        <v>2028</v>
      </c>
    </row>
    <row r="56" spans="15:24">
      <c r="O56" s="131">
        <v>2029</v>
      </c>
      <c r="P56" s="131">
        <v>2029</v>
      </c>
    </row>
    <row r="57" spans="15:24">
      <c r="P57" s="131">
        <v>2030</v>
      </c>
    </row>
    <row r="61" spans="15:24">
      <c r="O61" s="141" t="s">
        <v>324</v>
      </c>
      <c r="S61" s="141" t="s">
        <v>295</v>
      </c>
    </row>
    <row r="62" spans="15:24">
      <c r="O62" s="131" t="s">
        <v>124</v>
      </c>
      <c r="S62" s="131" t="s">
        <v>294</v>
      </c>
      <c r="X62" s="131">
        <v>0</v>
      </c>
    </row>
    <row r="63" spans="15:24">
      <c r="O63" s="131" t="s">
        <v>214</v>
      </c>
      <c r="S63" s="131" t="s">
        <v>291</v>
      </c>
      <c r="X63" s="131">
        <v>1</v>
      </c>
    </row>
    <row r="64" spans="15:24">
      <c r="O64" s="131" t="s">
        <v>260</v>
      </c>
      <c r="S64" s="131" t="s">
        <v>292</v>
      </c>
      <c r="X64" s="131">
        <v>1</v>
      </c>
    </row>
    <row r="65" spans="15:24">
      <c r="O65" s="131" t="s">
        <v>296</v>
      </c>
      <c r="S65" s="131" t="s">
        <v>293</v>
      </c>
      <c r="X65" s="131">
        <v>0</v>
      </c>
    </row>
    <row r="68" spans="15:24">
      <c r="O68" s="131" t="s">
        <v>124</v>
      </c>
    </row>
    <row r="69" spans="15:24">
      <c r="O69" s="131" t="s">
        <v>195</v>
      </c>
    </row>
    <row r="70" spans="15:24">
      <c r="O70" s="131" t="s">
        <v>196</v>
      </c>
    </row>
    <row r="73" spans="15:24">
      <c r="O73" s="304" t="s">
        <v>304</v>
      </c>
      <c r="P73" s="157"/>
      <c r="Q73" s="157"/>
      <c r="R73" s="157"/>
      <c r="S73" s="157"/>
      <c r="T73" s="157"/>
      <c r="U73" s="157"/>
      <c r="V73" s="157"/>
      <c r="W73" s="157"/>
      <c r="X73" s="157"/>
    </row>
    <row r="74" spans="15:24">
      <c r="O74" s="141" t="s">
        <v>337</v>
      </c>
    </row>
    <row r="75" spans="15:24">
      <c r="O75" s="141" t="s">
        <v>339</v>
      </c>
      <c r="Q75" s="141" t="s">
        <v>338</v>
      </c>
    </row>
    <row r="76" spans="15:24">
      <c r="O76" s="131">
        <f>INDEX($X$62:$X$65,MATCH(G34,$O$62:$O$65,0))</f>
        <v>0</v>
      </c>
      <c r="Q76" s="131" t="str">
        <f>INDEX($S$62:$S$65,MATCH(G34,$O$62:$O$65,0))</f>
        <v>Es wurde noch keine alternative Lösung ausgewählt.</v>
      </c>
    </row>
    <row r="78" spans="15:24">
      <c r="O78" s="141" t="s">
        <v>341</v>
      </c>
    </row>
    <row r="79" spans="15:24">
      <c r="O79" s="141" t="s">
        <v>342</v>
      </c>
    </row>
    <row r="80" spans="15:24">
      <c r="O80" s="131">
        <f>INDEX($T$42:$T$45,MATCH(G13,$O$42:$O$45,0))</f>
        <v>0</v>
      </c>
    </row>
    <row r="81" spans="15:24">
      <c r="O81" s="141" t="s">
        <v>343</v>
      </c>
    </row>
    <row r="82" spans="15:24">
      <c r="O82" s="131">
        <f>INDEX($U$42:$U$45,MATCH(G13,$O$42:$O$45,0))</f>
        <v>1</v>
      </c>
      <c r="V82" s="141"/>
      <c r="W82" s="141"/>
      <c r="X82" s="141"/>
    </row>
    <row r="83" spans="15:24">
      <c r="O83" s="141" t="s">
        <v>344</v>
      </c>
    </row>
    <row r="84" spans="15:24">
      <c r="O84" s="131" t="str">
        <f>INDEX($S$42:$S$45,MATCH(G13,$O$42:$O$45,0))</f>
        <v>nicht definiert</v>
      </c>
    </row>
    <row r="87" spans="15:24">
      <c r="O87" s="141" t="s">
        <v>340</v>
      </c>
      <c r="R87" s="131">
        <f ca="1">INDEX(P50:P57,MATCH(G17,O50:O57,0))</f>
        <v>2024</v>
      </c>
      <c r="T87" s="141"/>
      <c r="V87" s="141"/>
      <c r="X87" s="141"/>
    </row>
    <row r="90" spans="15:24">
      <c r="O90" s="141" t="s">
        <v>386</v>
      </c>
      <c r="R90" s="399">
        <f ca="1">IFERROR(INDEX(T50:T55,MATCH(G19,S50:S55,0)),0)</f>
        <v>2024</v>
      </c>
      <c r="U90" s="398"/>
    </row>
    <row r="91" spans="15:24">
      <c r="O91" s="131" t="s">
        <v>383</v>
      </c>
      <c r="R91" s="131">
        <f ca="1">R90-Startjahr</f>
        <v>0</v>
      </c>
    </row>
    <row r="92" spans="15:24">
      <c r="O92" s="131" t="s">
        <v>381</v>
      </c>
      <c r="R92" s="399">
        <f ca="1">IF(R90&gt;=Startjahr,R90,Startjahr)</f>
        <v>2024</v>
      </c>
    </row>
    <row r="93" spans="15:24">
      <c r="O93" s="131" t="s">
        <v>382</v>
      </c>
      <c r="R93" s="399">
        <f>INDEX($V$42:$V$45,MATCH(G13,$O$42:$O$45,0))</f>
        <v>30</v>
      </c>
      <c r="S93" s="131" t="s">
        <v>357</v>
      </c>
    </row>
    <row r="94" spans="15:24">
      <c r="O94" s="131" t="s">
        <v>389</v>
      </c>
      <c r="R94" s="131">
        <f ca="1">Startjahr+R91+R93-1</f>
        <v>2053</v>
      </c>
    </row>
    <row r="95" spans="15:24">
      <c r="O95" s="131" t="s">
        <v>407</v>
      </c>
      <c r="R95" s="131">
        <f ca="1">R91+1</f>
        <v>1</v>
      </c>
    </row>
    <row r="97" spans="15:19">
      <c r="O97" s="141" t="s">
        <v>385</v>
      </c>
      <c r="R97" s="131">
        <f>IF(OR(G23&lt;0,G23&gt;R93,(R93-G23)&lt;R98),0,G23)</f>
        <v>0</v>
      </c>
      <c r="S97" s="131" t="s">
        <v>357</v>
      </c>
    </row>
    <row r="98" spans="15:19">
      <c r="O98" s="131" t="s">
        <v>384</v>
      </c>
      <c r="R98" s="346">
        <v>10</v>
      </c>
      <c r="S98" s="131" t="s">
        <v>357</v>
      </c>
    </row>
    <row r="99" spans="15:19">
      <c r="O99" s="131" t="s">
        <v>387</v>
      </c>
      <c r="R99" s="131">
        <f>R93-R97</f>
        <v>30</v>
      </c>
      <c r="S99" s="131" t="s">
        <v>357</v>
      </c>
    </row>
    <row r="101" spans="15:19">
      <c r="O101" s="141" t="s">
        <v>390</v>
      </c>
      <c r="R101" s="131">
        <f ca="1">Startjahr+R91+R99-1</f>
        <v>2053</v>
      </c>
    </row>
    <row r="102" spans="15:19">
      <c r="O102" s="131" t="s">
        <v>402</v>
      </c>
      <c r="R102" s="131">
        <f ca="1">R99+R91</f>
        <v>30</v>
      </c>
    </row>
  </sheetData>
  <sheetProtection algorithmName="SHA-512" hashValue="qS6yX7h37SFdhFrXX+OdrzqpiROKmD7/b+evdJuEKrs0q0KxGyniFqyHvjFe3Hw5Z2YDVmqb+2OWTJ0+DrNJjw==" saltValue="beDnXaNYfrV9F41U/aWW3w==" spinCount="100000" sheet="1" objects="1" scenarios="1"/>
  <mergeCells count="13">
    <mergeCell ref="M7:M9"/>
    <mergeCell ref="G17:J17"/>
    <mergeCell ref="G9:J9"/>
    <mergeCell ref="G7:J7"/>
    <mergeCell ref="M28:M30"/>
    <mergeCell ref="M34:M35"/>
    <mergeCell ref="G34:J34"/>
    <mergeCell ref="G13:J13"/>
    <mergeCell ref="G19:J19"/>
    <mergeCell ref="M13:M15"/>
    <mergeCell ref="M19:M20"/>
    <mergeCell ref="M21:M22"/>
    <mergeCell ref="M23:M24"/>
  </mergeCells>
  <conditionalFormatting sqref="R91">
    <cfRule type="cellIs" dxfId="57" priority="5" operator="lessThan">
      <formula>0</formula>
    </cfRule>
  </conditionalFormatting>
  <conditionalFormatting sqref="F19">
    <cfRule type="expression" dxfId="56" priority="3">
      <formula>$R$91&lt;0</formula>
    </cfRule>
  </conditionalFormatting>
  <conditionalFormatting sqref="B21:J21">
    <cfRule type="expression" dxfId="55" priority="2">
      <formula>$R$91&lt;0</formula>
    </cfRule>
  </conditionalFormatting>
  <conditionalFormatting sqref="I23">
    <cfRule type="expression" dxfId="54" priority="50">
      <formula>$G$23&lt;&gt;$R$97</formula>
    </cfRule>
  </conditionalFormatting>
  <dataValidations count="5">
    <dataValidation type="list" allowBlank="1" showInputMessage="1" showErrorMessage="1" sqref="G13" xr:uid="{131CC8C1-8F02-40DF-9F28-DF7916302F0E}">
      <formula1>$O$42:$O$45</formula1>
    </dataValidation>
    <dataValidation type="list" allowBlank="1" showInputMessage="1" showErrorMessage="1" sqref="G34" xr:uid="{85EB3A1E-BF95-4857-AE82-F866DE287ACD}">
      <formula1>$O$62:$O$65</formula1>
    </dataValidation>
    <dataValidation type="list" allowBlank="1" showInputMessage="1" showErrorMessage="1" sqref="G19:J19" xr:uid="{6335EE84-CF22-43C9-B0CA-D5D20D1D8B5C}">
      <formula1>$S$50:$S$55</formula1>
    </dataValidation>
    <dataValidation type="list" allowBlank="1" showInputMessage="1" showErrorMessage="1" sqref="G17:J17" xr:uid="{5B38535A-5BC8-44FC-BD1C-F29F7D52AE72}">
      <formula1>$O$50:$O$56</formula1>
    </dataValidation>
    <dataValidation type="whole" operator="greaterThan" allowBlank="1" showErrorMessage="1" errorTitle="Eingabe nicht korrekt" error="Bitte überprüfen Sie den eingetragenen Wert." sqref="G23" xr:uid="{F4431DA3-24DB-43C0-BD6A-D5674A6E0070}">
      <formula1>-1</formula1>
    </dataValidation>
  </dataValidations>
  <hyperlinks>
    <hyperlink ref="J23" location="Begr_Zeitraum" display="&gt;&gt; Zur Begründung" xr:uid="{25BF3EAD-A7C9-40DB-A8EC-9E810D60CFD0}"/>
    <hyperlink ref="J36" location="Begr_KSz" display="&gt;&gt; Zur Begründung" xr:uid="{98C26063-1B8E-42B3-9601-9225DFA17AB9}"/>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FC1ED-37F9-4EE1-A36F-BBE9F7771EEB}">
  <sheetPr>
    <tabColor rgb="FF00B0F0"/>
  </sheetPr>
  <dimension ref="B1:AN131"/>
  <sheetViews>
    <sheetView showGridLines="0" zoomScaleNormal="100" workbookViewId="0">
      <pane ySplit="5" topLeftCell="A6" activePane="bottomLeft" state="frozen"/>
      <selection activeCell="G43" sqref="G43"/>
      <selection pane="bottomLeft" activeCell="G13" sqref="G13"/>
    </sheetView>
  </sheetViews>
  <sheetFormatPr baseColWidth="10" defaultColWidth="11.42578125" defaultRowHeight="15"/>
  <cols>
    <col min="1" max="1" width="3.7109375" customWidth="1"/>
    <col min="2" max="3" width="10.7109375" customWidth="1"/>
    <col min="4" max="4" width="1.42578125" customWidth="1"/>
    <col min="5" max="5" width="6.28515625" customWidth="1"/>
    <col min="6" max="8" width="17.7109375" customWidth="1"/>
    <col min="9" max="10" width="17.28515625" customWidth="1"/>
    <col min="11" max="11" width="27.140625" customWidth="1"/>
    <col min="12" max="12" width="1.5703125" customWidth="1"/>
    <col min="13" max="13" width="50.7109375" customWidth="1"/>
    <col min="14" max="18" width="12.28515625" customWidth="1"/>
    <col min="19" max="20" width="15.7109375" style="131" hidden="1" customWidth="1"/>
    <col min="21" max="21" width="11.42578125" style="131" hidden="1" customWidth="1"/>
    <col min="22" max="22" width="8.140625" style="131" hidden="1" customWidth="1"/>
    <col min="23" max="23" width="14.5703125" style="131" hidden="1" customWidth="1"/>
    <col min="24" max="26" width="11.42578125" style="131" hidden="1" customWidth="1"/>
    <col min="27" max="28" width="11.42578125" customWidth="1"/>
  </cols>
  <sheetData>
    <row r="1" spans="2:40" ht="4.9000000000000004" customHeight="1">
      <c r="D1" s="114"/>
      <c r="S1" s="109" t="s">
        <v>116</v>
      </c>
      <c r="T1" s="110"/>
      <c r="U1" s="110"/>
      <c r="V1" s="110"/>
      <c r="W1" s="110"/>
      <c r="X1" s="110"/>
      <c r="Y1" s="110"/>
      <c r="Z1" s="110"/>
    </row>
    <row r="2" spans="2:40" s="163" customFormat="1" ht="25.15" customHeight="1">
      <c r="B2" s="208" t="s">
        <v>531</v>
      </c>
      <c r="F2" s="208"/>
      <c r="G2" s="208"/>
      <c r="H2" s="208"/>
      <c r="L2" s="209"/>
      <c r="M2" s="208" t="s">
        <v>117</v>
      </c>
      <c r="S2" s="140" t="s">
        <v>116</v>
      </c>
      <c r="T2" s="140" t="s">
        <v>116</v>
      </c>
      <c r="U2" s="140" t="s">
        <v>116</v>
      </c>
      <c r="V2" s="140" t="s">
        <v>116</v>
      </c>
      <c r="W2" s="140" t="s">
        <v>116</v>
      </c>
      <c r="X2" s="140" t="s">
        <v>116</v>
      </c>
      <c r="Y2" s="140" t="s">
        <v>116</v>
      </c>
      <c r="Z2" s="140" t="s">
        <v>116</v>
      </c>
    </row>
    <row r="3" spans="2:40" s="87" customFormat="1" ht="15" customHeight="1">
      <c r="B3" s="125" t="str">
        <f>CONCATENATE("Tatsächliches Szenario (TSz) | ",Kurztitel)</f>
        <v>Tatsächliches Szenario (TSz) | Gasverteilnetz Süd</v>
      </c>
      <c r="F3" s="125"/>
      <c r="G3" s="125"/>
      <c r="H3" s="125"/>
      <c r="M3" s="212" t="s">
        <v>469</v>
      </c>
      <c r="N3" s="125"/>
      <c r="O3" s="125"/>
      <c r="P3" s="125"/>
      <c r="Q3" s="125"/>
      <c r="R3" s="125"/>
      <c r="S3" s="214"/>
      <c r="T3" s="201"/>
      <c r="U3" s="201"/>
      <c r="V3" s="201"/>
      <c r="W3" s="215"/>
      <c r="X3" s="201"/>
      <c r="Y3" s="201"/>
      <c r="Z3" s="201"/>
    </row>
    <row r="4" spans="2:40" ht="7.15" customHeight="1">
      <c r="F4" s="26"/>
      <c r="G4" s="26"/>
      <c r="H4" s="26"/>
      <c r="K4" s="112"/>
      <c r="M4" s="26"/>
      <c r="N4" s="26"/>
      <c r="O4" s="26"/>
      <c r="P4" s="26"/>
      <c r="Q4" s="26"/>
      <c r="R4" s="26"/>
      <c r="S4" s="141"/>
      <c r="W4" s="145"/>
    </row>
    <row r="5" spans="2:40" ht="4.1500000000000004" customHeight="1">
      <c r="B5" s="152"/>
      <c r="C5" s="154"/>
      <c r="D5" s="154"/>
      <c r="E5" s="154"/>
      <c r="F5" s="154"/>
      <c r="G5" s="154"/>
      <c r="H5" s="154"/>
      <c r="I5" s="154"/>
      <c r="J5" s="154"/>
      <c r="K5" s="154"/>
      <c r="L5" s="79"/>
      <c r="M5" s="154"/>
    </row>
    <row r="6" spans="2:40" s="40" customFormat="1" ht="21">
      <c r="B6" s="152" t="s">
        <v>498</v>
      </c>
      <c r="C6" s="154"/>
      <c r="D6" s="154"/>
      <c r="E6" s="154"/>
      <c r="F6" s="154"/>
      <c r="G6" s="154"/>
      <c r="H6" s="154"/>
      <c r="I6" s="154"/>
      <c r="J6" s="154"/>
      <c r="K6" s="154"/>
      <c r="L6" s="79"/>
      <c r="M6" s="154"/>
      <c r="N6" s="79"/>
      <c r="O6" s="79"/>
      <c r="P6" s="79"/>
      <c r="Q6" s="79"/>
      <c r="R6" s="79"/>
      <c r="S6" s="146"/>
      <c r="T6" s="146"/>
      <c r="U6" s="146"/>
      <c r="V6" s="146"/>
      <c r="W6" s="146"/>
      <c r="X6" s="146"/>
      <c r="Y6" s="146"/>
      <c r="Z6" s="146"/>
    </row>
    <row r="7" spans="2:40" s="40" customFormat="1" ht="7.5" customHeight="1">
      <c r="B7"/>
      <c r="C7"/>
      <c r="D7"/>
      <c r="E7"/>
      <c r="F7"/>
      <c r="G7"/>
      <c r="H7"/>
      <c r="I7"/>
      <c r="J7"/>
      <c r="K7"/>
      <c r="L7"/>
      <c r="M7"/>
      <c r="N7" s="79"/>
      <c r="O7" s="79"/>
      <c r="P7" s="79"/>
      <c r="Q7" s="79"/>
      <c r="R7" s="79"/>
      <c r="S7" s="146"/>
      <c r="T7" s="146"/>
      <c r="U7" s="146"/>
      <c r="V7" s="146"/>
      <c r="W7" s="146"/>
      <c r="X7" s="146"/>
      <c r="Y7" s="146"/>
      <c r="Z7" s="146"/>
    </row>
    <row r="8" spans="2:40" ht="15" customHeight="1">
      <c r="B8" s="111"/>
      <c r="F8" s="128"/>
      <c r="G8" s="128" t="s">
        <v>426</v>
      </c>
      <c r="M8" s="113"/>
      <c r="S8" s="141"/>
      <c r="U8" s="141"/>
      <c r="Z8" s="147"/>
      <c r="AK8" s="26"/>
      <c r="AN8" s="26"/>
    </row>
    <row r="9" spans="2:40" ht="15" customHeight="1">
      <c r="E9" s="127"/>
      <c r="F9" s="128"/>
      <c r="G9" s="127" t="s">
        <v>255</v>
      </c>
      <c r="H9" s="127" t="s">
        <v>254</v>
      </c>
      <c r="M9" s="486" t="s">
        <v>256</v>
      </c>
      <c r="Z9" s="146"/>
      <c r="AK9" s="26"/>
      <c r="AN9" s="26"/>
    </row>
    <row r="10" spans="2:40" ht="3.6" customHeight="1">
      <c r="M10" s="486"/>
      <c r="V10" s="146"/>
      <c r="Z10" s="146"/>
      <c r="AK10" s="26"/>
      <c r="AN10" s="26"/>
    </row>
    <row r="11" spans="2:40" ht="17.100000000000001" customHeight="1">
      <c r="E11" s="89"/>
      <c r="G11" s="89" t="s">
        <v>464</v>
      </c>
      <c r="H11" s="89" t="s">
        <v>464</v>
      </c>
      <c r="M11" s="486"/>
      <c r="V11" s="146"/>
      <c r="Z11" s="146"/>
      <c r="AK11" s="26"/>
      <c r="AN11" s="26"/>
    </row>
    <row r="12" spans="2:40" ht="2.65" customHeight="1">
      <c r="B12" s="26"/>
      <c r="G12" s="128"/>
      <c r="H12" s="128"/>
      <c r="V12" s="141"/>
      <c r="Z12" s="146"/>
      <c r="AK12" s="26"/>
      <c r="AN12" s="26"/>
    </row>
    <row r="13" spans="2:40" ht="16.149999999999999" customHeight="1">
      <c r="B13" s="116" t="str">
        <f ca="1">"Jahr "&amp;S102</f>
        <v>Jahr 1</v>
      </c>
      <c r="C13" s="117">
        <f ca="1">Inbetriebnahme</f>
        <v>2024</v>
      </c>
      <c r="E13" s="191"/>
      <c r="G13" s="463"/>
      <c r="H13" s="190">
        <f>G13</f>
        <v>0</v>
      </c>
      <c r="M13" s="129" t="s">
        <v>468</v>
      </c>
      <c r="V13" s="141"/>
      <c r="Z13" s="146"/>
      <c r="AK13" s="26"/>
      <c r="AN13" s="26"/>
    </row>
    <row r="14" spans="2:40" ht="16.149999999999999" customHeight="1">
      <c r="B14" s="116" t="str">
        <f ca="1">"Jahr "&amp;S103</f>
        <v>Jahr 2</v>
      </c>
      <c r="C14" s="117">
        <f ca="1">IF(Inbetriebnahme+COUNTA($B$14:B14)&gt;Endjahr,"",Inbetriebnahme+COUNTA($B$14:B14))</f>
        <v>2025</v>
      </c>
      <c r="E14" s="191"/>
      <c r="G14" s="130"/>
      <c r="H14" s="190">
        <f>H13+G14</f>
        <v>0</v>
      </c>
      <c r="T14" s="141"/>
      <c r="U14" s="141"/>
      <c r="V14" s="141"/>
      <c r="AK14" s="26"/>
      <c r="AN14" s="26"/>
    </row>
    <row r="15" spans="2:40" ht="16.149999999999999" customHeight="1">
      <c r="B15" s="116" t="str">
        <f t="shared" ref="B15:B31" ca="1" si="0">"Jahr "&amp;S104</f>
        <v>Jahr 3</v>
      </c>
      <c r="C15" s="117">
        <f ca="1">IF(Inbetriebnahme+COUNTA($B$14:B15)&gt;Endjahr,"",Inbetriebnahme+COUNTA($B$14:B15))</f>
        <v>2026</v>
      </c>
      <c r="E15" s="191"/>
      <c r="G15" s="130"/>
      <c r="H15" s="190">
        <f t="shared" ref="H15:H31" si="1">H14+G15</f>
        <v>0</v>
      </c>
      <c r="M15" s="129" t="s">
        <v>160</v>
      </c>
      <c r="T15" s="141"/>
      <c r="U15" s="141"/>
      <c r="V15" s="141"/>
      <c r="AK15" s="26"/>
      <c r="AN15" s="26"/>
    </row>
    <row r="16" spans="2:40" ht="16.149999999999999" customHeight="1">
      <c r="B16" s="116" t="str">
        <f t="shared" ca="1" si="0"/>
        <v>Jahr 4</v>
      </c>
      <c r="C16" s="117">
        <f ca="1">IF(Inbetriebnahme+COUNTA($B$14:B16)&gt;Endjahr,"",Inbetriebnahme+COUNTA($B$14:B16))</f>
        <v>2027</v>
      </c>
      <c r="E16" s="191"/>
      <c r="G16" s="130"/>
      <c r="H16" s="190">
        <f t="shared" si="1"/>
        <v>0</v>
      </c>
      <c r="M16" s="211"/>
      <c r="T16" s="141"/>
      <c r="U16" s="141"/>
      <c r="V16" s="141"/>
      <c r="AK16" s="26"/>
      <c r="AN16" s="26"/>
    </row>
    <row r="17" spans="2:40" ht="16.149999999999999" customHeight="1">
      <c r="B17" s="116" t="str">
        <f t="shared" ca="1" si="0"/>
        <v>Jahr 5</v>
      </c>
      <c r="C17" s="117">
        <f ca="1">IF(Inbetriebnahme+COUNTA($B$14:B17)&gt;Endjahr,"",Inbetriebnahme+COUNTA($B$14:B17))</f>
        <v>2028</v>
      </c>
      <c r="E17" s="191"/>
      <c r="G17" s="130"/>
      <c r="H17" s="190">
        <f t="shared" si="1"/>
        <v>0</v>
      </c>
      <c r="T17" s="141"/>
      <c r="U17" s="141"/>
      <c r="V17" s="141"/>
      <c r="AK17" s="26"/>
      <c r="AN17" s="26"/>
    </row>
    <row r="18" spans="2:40" ht="16.149999999999999" customHeight="1">
      <c r="B18" s="116" t="str">
        <f t="shared" ca="1" si="0"/>
        <v>Jahr 6</v>
      </c>
      <c r="C18" s="117">
        <f ca="1">IF(Inbetriebnahme+COUNTA($B$14:B18)&gt;Endjahr,"",Inbetriebnahme+COUNTA($B$14:B18))</f>
        <v>2029</v>
      </c>
      <c r="E18" s="191"/>
      <c r="G18" s="130"/>
      <c r="H18" s="190">
        <f t="shared" si="1"/>
        <v>0</v>
      </c>
      <c r="T18" s="141"/>
      <c r="U18" s="141"/>
      <c r="V18" s="141"/>
      <c r="AK18" s="26"/>
      <c r="AN18" s="26"/>
    </row>
    <row r="19" spans="2:40" ht="16.149999999999999" customHeight="1">
      <c r="B19" s="116" t="str">
        <f t="shared" ca="1" si="0"/>
        <v>Jahr 7</v>
      </c>
      <c r="C19" s="117">
        <f ca="1">IF(Inbetriebnahme+COUNTA($B$14:B19)&gt;Endjahr,"",Inbetriebnahme+COUNTA($B$14:B19))</f>
        <v>2030</v>
      </c>
      <c r="E19" s="191"/>
      <c r="G19" s="130"/>
      <c r="H19" s="190">
        <f t="shared" si="1"/>
        <v>0</v>
      </c>
      <c r="M19" s="129"/>
      <c r="AK19" s="26"/>
      <c r="AN19" s="26"/>
    </row>
    <row r="20" spans="2:40" ht="16.149999999999999" customHeight="1">
      <c r="B20" s="116" t="str">
        <f t="shared" ca="1" si="0"/>
        <v>Jahr 8</v>
      </c>
      <c r="C20" s="117">
        <f ca="1">IF(Inbetriebnahme+COUNTA($B$14:B20)&gt;Endjahr,"",Inbetriebnahme+COUNTA($B$14:B20))</f>
        <v>2031</v>
      </c>
      <c r="E20" s="191"/>
      <c r="G20" s="130"/>
      <c r="H20" s="190">
        <f t="shared" si="1"/>
        <v>0</v>
      </c>
      <c r="M20" s="490"/>
      <c r="AK20" s="26"/>
      <c r="AN20" s="26"/>
    </row>
    <row r="21" spans="2:40" ht="16.149999999999999" customHeight="1">
      <c r="B21" s="116" t="str">
        <f t="shared" ca="1" si="0"/>
        <v>Jahr 9</v>
      </c>
      <c r="C21" s="117">
        <f ca="1">IF(Inbetriebnahme+COUNTA($B$14:B21)&gt;Endjahr,"",Inbetriebnahme+COUNTA($B$14:B21))</f>
        <v>2032</v>
      </c>
      <c r="E21" s="191"/>
      <c r="G21" s="130"/>
      <c r="H21" s="190">
        <f t="shared" si="1"/>
        <v>0</v>
      </c>
      <c r="M21" s="490"/>
      <c r="AK21" s="26"/>
      <c r="AN21" s="26"/>
    </row>
    <row r="22" spans="2:40" ht="16.149999999999999" customHeight="1">
      <c r="B22" s="116" t="str">
        <f t="shared" ca="1" si="0"/>
        <v>Jahr 10</v>
      </c>
      <c r="C22" s="117">
        <f ca="1">IF(Inbetriebnahme+COUNTA($B$14:B22)&gt;Endjahr,"",Inbetriebnahme+COUNTA($B$14:B22))</f>
        <v>2033</v>
      </c>
      <c r="E22" s="191"/>
      <c r="G22" s="130"/>
      <c r="H22" s="190">
        <f t="shared" si="1"/>
        <v>0</v>
      </c>
      <c r="M22" s="490"/>
      <c r="AK22" s="26"/>
      <c r="AN22" s="26"/>
    </row>
    <row r="23" spans="2:40" ht="16.149999999999999" customHeight="1">
      <c r="B23" s="116" t="str">
        <f t="shared" ca="1" si="0"/>
        <v>Jahr 11</v>
      </c>
      <c r="C23" s="117">
        <f ca="1">IF(Inbetriebnahme+COUNTA($B$14:B23)&gt;Endjahr,"",Inbetriebnahme+COUNTA($B$14:B23))</f>
        <v>2034</v>
      </c>
      <c r="E23" s="191"/>
      <c r="G23" s="130"/>
      <c r="H23" s="190">
        <f t="shared" si="1"/>
        <v>0</v>
      </c>
      <c r="AK23" s="26"/>
      <c r="AN23" s="26"/>
    </row>
    <row r="24" spans="2:40" ht="16.149999999999999" customHeight="1">
      <c r="B24" s="116" t="str">
        <f t="shared" ca="1" si="0"/>
        <v>Jahr 12</v>
      </c>
      <c r="C24" s="117">
        <f ca="1">IF(Inbetriebnahme+COUNTA($B$14:B24)&gt;Endjahr,"",Inbetriebnahme+COUNTA($B$14:B24))</f>
        <v>2035</v>
      </c>
      <c r="E24" s="191"/>
      <c r="G24" s="130"/>
      <c r="H24" s="190">
        <f t="shared" si="1"/>
        <v>0</v>
      </c>
      <c r="AK24" s="26"/>
      <c r="AN24" s="26"/>
    </row>
    <row r="25" spans="2:40" ht="16.149999999999999" customHeight="1">
      <c r="B25" s="116" t="str">
        <f t="shared" ca="1" si="0"/>
        <v>Jahr 13</v>
      </c>
      <c r="C25" s="117">
        <f ca="1">IF(Inbetriebnahme+COUNTA($B$14:B25)&gt;Endjahr,"",Inbetriebnahme+COUNTA($B$14:B25))</f>
        <v>2036</v>
      </c>
      <c r="E25" s="191"/>
      <c r="G25" s="130"/>
      <c r="H25" s="190">
        <f t="shared" si="1"/>
        <v>0</v>
      </c>
      <c r="AK25" s="26"/>
      <c r="AN25" s="26"/>
    </row>
    <row r="26" spans="2:40" ht="16.149999999999999" customHeight="1">
      <c r="B26" s="116" t="str">
        <f t="shared" ca="1" si="0"/>
        <v>Jahr 14</v>
      </c>
      <c r="C26" s="117">
        <f ca="1">IF(Inbetriebnahme+COUNTA($B$14:B26)&gt;Endjahr,"",Inbetriebnahme+COUNTA($B$14:B26))</f>
        <v>2037</v>
      </c>
      <c r="E26" s="191"/>
      <c r="G26" s="130"/>
      <c r="H26" s="190">
        <f t="shared" si="1"/>
        <v>0</v>
      </c>
      <c r="AK26" s="26"/>
      <c r="AN26" s="26"/>
    </row>
    <row r="27" spans="2:40" ht="16.149999999999999" customHeight="1">
      <c r="B27" s="116" t="str">
        <f t="shared" ca="1" si="0"/>
        <v>Jahr 15</v>
      </c>
      <c r="C27" s="117">
        <f ca="1">IF(Inbetriebnahme+COUNTA($B$14:B27)&gt;Endjahr,"",Inbetriebnahme+COUNTA($B$14:B27))</f>
        <v>2038</v>
      </c>
      <c r="E27" s="191"/>
      <c r="G27" s="130"/>
      <c r="H27" s="190">
        <f t="shared" si="1"/>
        <v>0</v>
      </c>
      <c r="AK27" s="26"/>
      <c r="AN27" s="26"/>
    </row>
    <row r="28" spans="2:40" ht="16.149999999999999" customHeight="1">
      <c r="B28" s="116" t="str">
        <f t="shared" ca="1" si="0"/>
        <v>Jahr 16</v>
      </c>
      <c r="C28" s="117">
        <f ca="1">IF(Inbetriebnahme+COUNTA($B$14:B28)&gt;Endjahr,"",Inbetriebnahme+COUNTA($B$14:B28))</f>
        <v>2039</v>
      </c>
      <c r="E28" s="191"/>
      <c r="G28" s="130"/>
      <c r="H28" s="190">
        <f t="shared" si="1"/>
        <v>0</v>
      </c>
      <c r="AK28" s="26"/>
      <c r="AN28" s="26"/>
    </row>
    <row r="29" spans="2:40" ht="16.149999999999999" customHeight="1">
      <c r="B29" s="116" t="str">
        <f t="shared" ca="1" si="0"/>
        <v>Jahr 17</v>
      </c>
      <c r="C29" s="117">
        <f ca="1">IF(Inbetriebnahme+COUNTA($B$14:B29)&gt;Endjahr,"",Inbetriebnahme+COUNTA($B$14:B29))</f>
        <v>2040</v>
      </c>
      <c r="E29" s="191"/>
      <c r="G29" s="130"/>
      <c r="H29" s="190">
        <f t="shared" si="1"/>
        <v>0</v>
      </c>
      <c r="AK29" s="26"/>
      <c r="AN29" s="26"/>
    </row>
    <row r="30" spans="2:40" ht="16.149999999999999" customHeight="1">
      <c r="B30" s="116" t="str">
        <f t="shared" ca="1" si="0"/>
        <v>Jahr 18</v>
      </c>
      <c r="C30" s="117">
        <f ca="1">IF(Inbetriebnahme+COUNTA($B$14:B30)&gt;Endjahr,"",Inbetriebnahme+COUNTA($B$14:B30))</f>
        <v>2041</v>
      </c>
      <c r="E30" s="191"/>
      <c r="G30" s="130"/>
      <c r="H30" s="190">
        <f t="shared" si="1"/>
        <v>0</v>
      </c>
      <c r="AK30" s="26"/>
      <c r="AN30" s="26"/>
    </row>
    <row r="31" spans="2:40" ht="16.149999999999999" customHeight="1">
      <c r="B31" s="116" t="str">
        <f t="shared" ca="1" si="0"/>
        <v>Jahr 19</v>
      </c>
      <c r="C31" s="117">
        <f ca="1">IF(Inbetriebnahme+COUNTA($B$14:B31)&gt;Endjahr,"",Inbetriebnahme+COUNTA($B$14:B31))</f>
        <v>2042</v>
      </c>
      <c r="E31" s="191"/>
      <c r="G31" s="130"/>
      <c r="H31" s="190">
        <f t="shared" si="1"/>
        <v>0</v>
      </c>
      <c r="AK31" s="26"/>
      <c r="AN31" s="26"/>
    </row>
    <row r="32" spans="2:40" ht="16.149999999999999" customHeight="1">
      <c r="B32" s="116" t="str">
        <f t="shared" ref="B32:B42" ca="1" si="2">"Jahr "&amp;S121</f>
        <v>Jahr 20</v>
      </c>
      <c r="C32" s="117">
        <f ca="1">IF(Inbetriebnahme+COUNTA($B$14:B32)&gt;Endjahr,"",Inbetriebnahme+COUNTA($B$14:B32))</f>
        <v>2043</v>
      </c>
      <c r="E32" s="191"/>
      <c r="G32" s="130"/>
      <c r="H32" s="190">
        <f t="shared" ref="H32:H42" si="3">H31+G32</f>
        <v>0</v>
      </c>
      <c r="I32" s="26"/>
      <c r="AK32" s="26"/>
      <c r="AN32" s="26"/>
    </row>
    <row r="33" spans="2:40" ht="16.149999999999999" customHeight="1">
      <c r="B33" s="116" t="str">
        <f t="shared" ca="1" si="2"/>
        <v>Jahr 21</v>
      </c>
      <c r="C33" s="117">
        <f ca="1">IF(Inbetriebnahme+COUNTA($B$14:B33)&gt;Endjahr,"",Inbetriebnahme+COUNTA($B$14:B33))</f>
        <v>2044</v>
      </c>
      <c r="E33" s="191"/>
      <c r="G33" s="130"/>
      <c r="H33" s="190">
        <f t="shared" si="3"/>
        <v>0</v>
      </c>
      <c r="I33" s="26"/>
      <c r="AK33" s="26"/>
      <c r="AN33" s="26"/>
    </row>
    <row r="34" spans="2:40" ht="16.149999999999999" customHeight="1">
      <c r="B34" s="116" t="str">
        <f t="shared" ca="1" si="2"/>
        <v>Jahr 22</v>
      </c>
      <c r="C34" s="117">
        <f ca="1">IF(Inbetriebnahme+COUNTA($B$14:B34)&gt;Endjahr,"",Inbetriebnahme+COUNTA($B$14:B34))</f>
        <v>2045</v>
      </c>
      <c r="E34" s="191"/>
      <c r="G34" s="130"/>
      <c r="H34" s="190">
        <f t="shared" si="3"/>
        <v>0</v>
      </c>
      <c r="I34" s="26"/>
      <c r="AK34" s="26"/>
      <c r="AN34" s="26"/>
    </row>
    <row r="35" spans="2:40" ht="16.149999999999999" customHeight="1">
      <c r="B35" s="116" t="str">
        <f t="shared" ca="1" si="2"/>
        <v>Jahr 23</v>
      </c>
      <c r="C35" s="117">
        <f ca="1">IF(Inbetriebnahme+COUNTA($B$14:B35)&gt;Endjahr,"",Inbetriebnahme+COUNTA($B$14:B35))</f>
        <v>2046</v>
      </c>
      <c r="E35" s="191"/>
      <c r="G35" s="130"/>
      <c r="H35" s="190">
        <f t="shared" si="3"/>
        <v>0</v>
      </c>
      <c r="I35" s="26"/>
      <c r="AK35" s="26"/>
      <c r="AN35" s="26"/>
    </row>
    <row r="36" spans="2:40" ht="16.149999999999999" customHeight="1">
      <c r="B36" s="116" t="str">
        <f t="shared" ca="1" si="2"/>
        <v>Jahr 24</v>
      </c>
      <c r="C36" s="117">
        <f ca="1">IF(Inbetriebnahme+COUNTA($B$14:B36)&gt;Endjahr,"",Inbetriebnahme+COUNTA($B$14:B36))</f>
        <v>2047</v>
      </c>
      <c r="E36" s="191"/>
      <c r="G36" s="130"/>
      <c r="H36" s="190">
        <f t="shared" si="3"/>
        <v>0</v>
      </c>
      <c r="I36" s="26"/>
      <c r="AK36" s="26"/>
      <c r="AN36" s="26"/>
    </row>
    <row r="37" spans="2:40" ht="16.149999999999999" customHeight="1">
      <c r="B37" s="116" t="str">
        <f t="shared" ca="1" si="2"/>
        <v>Jahr 25</v>
      </c>
      <c r="C37" s="117">
        <f ca="1">IF(Inbetriebnahme+COUNTA($B$14:B37)&gt;Endjahr,"",Inbetriebnahme+COUNTA($B$14:B37))</f>
        <v>2048</v>
      </c>
      <c r="E37" s="191"/>
      <c r="G37" s="130"/>
      <c r="H37" s="190">
        <f t="shared" si="3"/>
        <v>0</v>
      </c>
      <c r="I37" s="26"/>
      <c r="AK37" s="26"/>
      <c r="AN37" s="26"/>
    </row>
    <row r="38" spans="2:40" ht="16.149999999999999" customHeight="1">
      <c r="B38" s="116" t="str">
        <f t="shared" ca="1" si="2"/>
        <v>Jahr 26</v>
      </c>
      <c r="C38" s="117">
        <f ca="1">IF(Inbetriebnahme+COUNTA($B$14:B38)&gt;Endjahr,"",Inbetriebnahme+COUNTA($B$14:B38))</f>
        <v>2049</v>
      </c>
      <c r="E38" s="191"/>
      <c r="G38" s="130"/>
      <c r="H38" s="190">
        <f t="shared" si="3"/>
        <v>0</v>
      </c>
      <c r="I38" s="26"/>
      <c r="AK38" s="26"/>
      <c r="AN38" s="26"/>
    </row>
    <row r="39" spans="2:40" ht="16.149999999999999" customHeight="1">
      <c r="B39" s="116" t="str">
        <f t="shared" ca="1" si="2"/>
        <v>Jahr 27</v>
      </c>
      <c r="C39" s="117">
        <f ca="1">IF(Inbetriebnahme+COUNTA($B$14:B39)&gt;Endjahr,"",Inbetriebnahme+COUNTA($B$14:B39))</f>
        <v>2050</v>
      </c>
      <c r="E39" s="191"/>
      <c r="G39" s="130"/>
      <c r="H39" s="190">
        <f t="shared" si="3"/>
        <v>0</v>
      </c>
      <c r="I39" s="26"/>
      <c r="AK39" s="26"/>
      <c r="AN39" s="26"/>
    </row>
    <row r="40" spans="2:40" ht="16.149999999999999" customHeight="1">
      <c r="B40" s="116" t="str">
        <f t="shared" ca="1" si="2"/>
        <v>Jahr 28</v>
      </c>
      <c r="C40" s="117">
        <f ca="1">IF(Inbetriebnahme+COUNTA($B$14:B40)&gt;Endjahr,"",Inbetriebnahme+COUNTA($B$14:B40))</f>
        <v>2051</v>
      </c>
      <c r="E40" s="191"/>
      <c r="G40" s="130"/>
      <c r="H40" s="190">
        <f t="shared" si="3"/>
        <v>0</v>
      </c>
      <c r="I40" s="26"/>
      <c r="AK40" s="26"/>
      <c r="AN40" s="26"/>
    </row>
    <row r="41" spans="2:40" ht="16.149999999999999" customHeight="1">
      <c r="B41" s="116" t="str">
        <f t="shared" ca="1" si="2"/>
        <v>Jahr 29</v>
      </c>
      <c r="C41" s="117">
        <f ca="1">IF(Inbetriebnahme+COUNTA($B$14:B41)&gt;Endjahr,"",Inbetriebnahme+COUNTA($B$14:B41))</f>
        <v>2052</v>
      </c>
      <c r="E41" s="191"/>
      <c r="G41" s="130"/>
      <c r="H41" s="190">
        <f t="shared" si="3"/>
        <v>0</v>
      </c>
      <c r="I41" s="26"/>
      <c r="AK41" s="26"/>
      <c r="AN41" s="26"/>
    </row>
    <row r="42" spans="2:40" ht="16.149999999999999" customHeight="1">
      <c r="B42" s="116" t="str">
        <f t="shared" ca="1" si="2"/>
        <v>Jahr 30</v>
      </c>
      <c r="C42" s="117">
        <f ca="1">IF(Inbetriebnahme+COUNTA($B$14:B42)&gt;Endjahr,"",Inbetriebnahme+COUNTA($B$14:B42))</f>
        <v>2053</v>
      </c>
      <c r="E42" s="191"/>
      <c r="G42" s="130"/>
      <c r="H42" s="190">
        <f t="shared" si="3"/>
        <v>0</v>
      </c>
      <c r="I42" s="26"/>
      <c r="AK42" s="26"/>
      <c r="AN42" s="26"/>
    </row>
    <row r="43" spans="2:40" ht="16.149999999999999" customHeight="1">
      <c r="S43" s="148"/>
    </row>
    <row r="44" spans="2:40" ht="9.6" customHeight="1">
      <c r="B44" s="155"/>
      <c r="C44" s="155"/>
      <c r="D44" s="155"/>
      <c r="E44" s="155"/>
      <c r="F44" s="155"/>
      <c r="G44" s="155"/>
      <c r="H44" s="155"/>
      <c r="I44" s="155"/>
      <c r="J44" s="155"/>
      <c r="K44" s="155"/>
      <c r="M44" s="155"/>
      <c r="S44" s="148"/>
    </row>
    <row r="45" spans="2:40" ht="9.6" customHeight="1">
      <c r="S45" s="148"/>
    </row>
    <row r="46" spans="2:40" s="40" customFormat="1" ht="17.649999999999999" customHeight="1">
      <c r="B46"/>
      <c r="C46"/>
      <c r="D46"/>
      <c r="E46"/>
      <c r="F46"/>
      <c r="G46"/>
      <c r="H46"/>
      <c r="I46"/>
      <c r="J46"/>
      <c r="K46"/>
      <c r="L46"/>
      <c r="M46"/>
      <c r="N46" s="79"/>
      <c r="O46" s="79"/>
      <c r="P46" s="79"/>
      <c r="Q46" s="79"/>
      <c r="R46" s="79"/>
      <c r="S46" s="146"/>
      <c r="T46" s="146"/>
      <c r="U46" s="146"/>
      <c r="V46" s="146"/>
      <c r="W46" s="131"/>
      <c r="X46" s="146"/>
      <c r="Y46" s="131"/>
      <c r="Z46" s="146"/>
    </row>
    <row r="47" spans="2:40" s="40" customFormat="1" ht="17.649999999999999" customHeight="1">
      <c r="B47"/>
      <c r="C47"/>
      <c r="D47"/>
      <c r="E47"/>
      <c r="F47"/>
      <c r="G47"/>
      <c r="H47"/>
      <c r="I47"/>
      <c r="J47"/>
      <c r="K47"/>
      <c r="L47"/>
      <c r="M47"/>
      <c r="N47" s="79"/>
      <c r="O47" s="79"/>
      <c r="P47" s="79"/>
      <c r="Q47" s="79"/>
      <c r="R47" s="79"/>
      <c r="S47" s="146"/>
      <c r="T47" s="146"/>
      <c r="U47" s="146"/>
      <c r="V47" s="146"/>
      <c r="W47" s="131"/>
      <c r="X47" s="146"/>
      <c r="Y47" s="131"/>
      <c r="Z47" s="146"/>
    </row>
    <row r="48" spans="2:40" s="40" customFormat="1" ht="17.649999999999999" customHeight="1">
      <c r="B48"/>
      <c r="C48"/>
      <c r="D48"/>
      <c r="E48"/>
      <c r="F48"/>
      <c r="G48"/>
      <c r="H48"/>
      <c r="I48"/>
      <c r="J48"/>
      <c r="K48"/>
      <c r="L48"/>
      <c r="M48"/>
      <c r="N48" s="79"/>
      <c r="O48" s="79"/>
      <c r="P48" s="79"/>
      <c r="Q48" s="79"/>
      <c r="R48" s="79"/>
      <c r="S48" s="304" t="s">
        <v>118</v>
      </c>
      <c r="T48" s="157"/>
      <c r="U48" s="304"/>
      <c r="V48" s="157"/>
      <c r="W48" s="157"/>
      <c r="X48" s="210"/>
      <c r="Y48" s="157"/>
      <c r="Z48" s="210"/>
    </row>
    <row r="49" spans="2:40" s="40" customFormat="1" ht="17.649999999999999" customHeight="1">
      <c r="B49"/>
      <c r="C49"/>
      <c r="D49"/>
      <c r="E49"/>
      <c r="F49"/>
      <c r="G49"/>
      <c r="H49"/>
      <c r="I49"/>
      <c r="J49"/>
      <c r="K49"/>
      <c r="L49"/>
      <c r="M49"/>
      <c r="N49" s="79"/>
      <c r="O49" s="79"/>
      <c r="P49" s="79"/>
      <c r="Q49" s="79"/>
      <c r="R49" s="79"/>
      <c r="S49" s="131"/>
      <c r="T49" s="131"/>
      <c r="U49" s="131"/>
      <c r="V49" s="131"/>
      <c r="W49" s="131"/>
      <c r="X49" s="146"/>
      <c r="Y49" s="131"/>
      <c r="Z49" s="146"/>
    </row>
    <row r="50" spans="2:40" s="40" customFormat="1" ht="17.649999999999999" customHeight="1">
      <c r="B50"/>
      <c r="C50"/>
      <c r="D50"/>
      <c r="E50"/>
      <c r="F50"/>
      <c r="G50"/>
      <c r="H50"/>
      <c r="I50"/>
      <c r="J50"/>
      <c r="K50"/>
      <c r="L50"/>
      <c r="M50"/>
      <c r="N50" s="79"/>
      <c r="O50" s="79"/>
      <c r="P50" s="79"/>
      <c r="Q50" s="79"/>
      <c r="R50" s="79"/>
      <c r="S50" s="141"/>
      <c r="T50" s="131"/>
      <c r="U50" s="131"/>
      <c r="V50" s="141"/>
      <c r="W50" s="131"/>
      <c r="X50" s="146"/>
      <c r="Y50" s="131"/>
      <c r="Z50" s="146"/>
    </row>
    <row r="51" spans="2:40" s="40" customFormat="1" ht="17.649999999999999" customHeight="1">
      <c r="B51"/>
      <c r="C51"/>
      <c r="D51"/>
      <c r="E51"/>
      <c r="F51"/>
      <c r="G51"/>
      <c r="H51"/>
      <c r="I51"/>
      <c r="J51"/>
      <c r="K51"/>
      <c r="L51"/>
      <c r="M51"/>
      <c r="N51" s="79"/>
      <c r="O51" s="79"/>
      <c r="P51" s="79"/>
      <c r="Q51" s="79"/>
      <c r="R51" s="79"/>
      <c r="S51" s="131"/>
      <c r="T51" s="131"/>
      <c r="U51" s="131"/>
      <c r="V51" s="131"/>
      <c r="W51" s="131"/>
      <c r="X51" s="146"/>
      <c r="Y51" s="131"/>
      <c r="Z51" s="146"/>
    </row>
    <row r="52" spans="2:40" s="40" customFormat="1" ht="17.649999999999999" customHeight="1">
      <c r="B52"/>
      <c r="C52"/>
      <c r="D52"/>
      <c r="E52"/>
      <c r="F52"/>
      <c r="G52"/>
      <c r="H52"/>
      <c r="I52"/>
      <c r="J52"/>
      <c r="K52"/>
      <c r="L52"/>
      <c r="M52"/>
      <c r="N52" s="79"/>
      <c r="O52" s="79"/>
      <c r="P52" s="79"/>
      <c r="Q52" s="79"/>
      <c r="R52" s="79"/>
      <c r="S52" s="131"/>
      <c r="T52" s="131"/>
      <c r="U52" s="131"/>
      <c r="V52" s="131"/>
      <c r="W52" s="131"/>
      <c r="X52" s="146"/>
      <c r="Y52" s="131"/>
      <c r="Z52" s="146"/>
    </row>
    <row r="53" spans="2:40" s="40" customFormat="1" ht="17.649999999999999" customHeight="1">
      <c r="B53"/>
      <c r="C53"/>
      <c r="D53"/>
      <c r="E53"/>
      <c r="F53"/>
      <c r="G53"/>
      <c r="H53"/>
      <c r="I53"/>
      <c r="J53"/>
      <c r="K53"/>
      <c r="L53"/>
      <c r="M53"/>
      <c r="N53" s="79"/>
      <c r="O53" s="79"/>
      <c r="P53" s="79"/>
      <c r="Q53" s="79"/>
      <c r="R53" s="79"/>
      <c r="S53" s="131"/>
      <c r="T53" s="131"/>
      <c r="U53" s="131"/>
      <c r="V53" s="131"/>
      <c r="W53" s="131"/>
      <c r="X53" s="146"/>
      <c r="Y53" s="131"/>
      <c r="Z53" s="146"/>
    </row>
    <row r="54" spans="2:40" s="40" customFormat="1" ht="17.649999999999999" customHeight="1">
      <c r="B54"/>
      <c r="C54"/>
      <c r="D54"/>
      <c r="E54"/>
      <c r="F54"/>
      <c r="G54"/>
      <c r="H54"/>
      <c r="I54"/>
      <c r="J54"/>
      <c r="K54"/>
      <c r="L54"/>
      <c r="M54"/>
      <c r="N54" s="79"/>
      <c r="O54" s="79"/>
      <c r="P54" s="79"/>
      <c r="Q54" s="79"/>
      <c r="R54" s="79"/>
      <c r="S54" s="131"/>
      <c r="T54" s="131"/>
      <c r="U54" s="131"/>
      <c r="V54" s="131"/>
      <c r="W54" s="131"/>
      <c r="X54" s="146"/>
      <c r="Y54" s="131"/>
      <c r="Z54" s="146"/>
    </row>
    <row r="55" spans="2:40" ht="17.649999999999999" customHeight="1">
      <c r="AK55" s="26"/>
      <c r="AN55" s="26"/>
    </row>
    <row r="56" spans="2:40" ht="17.649999999999999" customHeight="1">
      <c r="AK56" s="26"/>
      <c r="AN56" s="26"/>
    </row>
    <row r="57" spans="2:40" ht="17.649999999999999" customHeight="1">
      <c r="AK57" s="26"/>
      <c r="AN57" s="26"/>
    </row>
    <row r="58" spans="2:40" ht="17.649999999999999" customHeight="1">
      <c r="AK58" s="26"/>
      <c r="AN58" s="26"/>
    </row>
    <row r="59" spans="2:40" ht="17.649999999999999" customHeight="1">
      <c r="AK59" s="26"/>
      <c r="AN59" s="26"/>
    </row>
    <row r="60" spans="2:40" ht="17.649999999999999" customHeight="1">
      <c r="AK60" s="26"/>
      <c r="AN60" s="26"/>
    </row>
    <row r="61" spans="2:40" ht="17.649999999999999" customHeight="1">
      <c r="AK61" s="26"/>
      <c r="AN61" s="26"/>
    </row>
    <row r="62" spans="2:40" ht="17.649999999999999" customHeight="1">
      <c r="AK62" s="26"/>
      <c r="AN62" s="26"/>
    </row>
    <row r="63" spans="2:40" ht="17.649999999999999" customHeight="1">
      <c r="AK63" s="26"/>
      <c r="AN63" s="26"/>
    </row>
    <row r="64" spans="2:40" ht="17.649999999999999" customHeight="1">
      <c r="AK64" s="26"/>
      <c r="AN64" s="26"/>
    </row>
    <row r="65" spans="19:40" ht="17.649999999999999" customHeight="1">
      <c r="AK65" s="26"/>
      <c r="AN65" s="26"/>
    </row>
    <row r="66" spans="19:40" ht="17.649999999999999" customHeight="1">
      <c r="AK66" s="26"/>
      <c r="AN66" s="26"/>
    </row>
    <row r="67" spans="19:40" ht="17.649999999999999" customHeight="1">
      <c r="AK67" s="26"/>
      <c r="AN67" s="26"/>
    </row>
    <row r="68" spans="19:40" ht="17.649999999999999" customHeight="1">
      <c r="AK68" s="26"/>
      <c r="AN68" s="26"/>
    </row>
    <row r="69" spans="19:40" ht="17.649999999999999" customHeight="1">
      <c r="S69" s="149"/>
      <c r="AK69" s="26"/>
      <c r="AN69" s="26"/>
    </row>
    <row r="70" spans="19:40" ht="17.649999999999999" customHeight="1">
      <c r="S70" s="149"/>
      <c r="AK70" s="26"/>
      <c r="AN70" s="26"/>
    </row>
    <row r="71" spans="19:40" ht="17.649999999999999" customHeight="1">
      <c r="S71" s="307" t="s">
        <v>303</v>
      </c>
      <c r="T71" s="157"/>
      <c r="U71" s="157"/>
      <c r="V71" s="157"/>
      <c r="W71" s="157"/>
      <c r="X71" s="157"/>
      <c r="Y71" s="157"/>
      <c r="Z71" s="157"/>
      <c r="AK71" s="26"/>
      <c r="AN71" s="26"/>
    </row>
    <row r="72" spans="19:40" ht="17.649999999999999" customHeight="1">
      <c r="S72" s="328"/>
      <c r="AK72" s="26"/>
      <c r="AN72" s="26"/>
    </row>
    <row r="73" spans="19:40" ht="17.100000000000001" customHeight="1">
      <c r="S73" s="149"/>
      <c r="T73" s="149"/>
      <c r="U73" s="149"/>
      <c r="AK73" s="26"/>
      <c r="AN73" s="26"/>
    </row>
    <row r="74" spans="19:40" ht="17.100000000000001" customHeight="1">
      <c r="S74" s="328"/>
      <c r="AK74" s="26"/>
      <c r="AN74" s="26"/>
    </row>
    <row r="75" spans="19:40" ht="17.100000000000001" customHeight="1">
      <c r="S75" s="327"/>
      <c r="T75" s="327"/>
      <c r="U75" s="327"/>
      <c r="AK75" s="26"/>
      <c r="AN75" s="26"/>
    </row>
    <row r="76" spans="19:40" ht="17.100000000000001" customHeight="1">
      <c r="S76" s="149"/>
      <c r="AK76" s="26"/>
      <c r="AN76" s="26"/>
    </row>
    <row r="77" spans="19:40" ht="16.899999999999999" customHeight="1">
      <c r="S77" s="328"/>
      <c r="AK77" s="26"/>
      <c r="AN77" s="26"/>
    </row>
    <row r="78" spans="19:40" ht="17.100000000000001" customHeight="1">
      <c r="S78" s="327"/>
      <c r="T78" s="327"/>
      <c r="U78" s="327"/>
      <c r="AK78" s="26"/>
      <c r="AN78" s="26"/>
    </row>
    <row r="79" spans="19:40" ht="17.100000000000001" customHeight="1">
      <c r="S79" s="149"/>
      <c r="AK79" s="26"/>
      <c r="AN79" s="26"/>
    </row>
    <row r="80" spans="19:40" ht="17.100000000000001" customHeight="1">
      <c r="S80" s="149"/>
    </row>
    <row r="81" spans="19:26" ht="9.6" customHeight="1">
      <c r="S81" s="149"/>
    </row>
    <row r="82" spans="19:26" ht="9.6" customHeight="1">
      <c r="S82" s="149"/>
    </row>
    <row r="83" spans="19:26">
      <c r="S83" s="307" t="s">
        <v>332</v>
      </c>
      <c r="T83" s="157"/>
      <c r="U83" s="157"/>
      <c r="V83" s="157"/>
      <c r="W83" s="157"/>
      <c r="X83" s="157"/>
      <c r="Y83" s="157"/>
      <c r="Z83" s="157"/>
    </row>
    <row r="84" spans="19:26">
      <c r="S84" s="328" t="s">
        <v>331</v>
      </c>
      <c r="T84" s="141" t="s">
        <v>330</v>
      </c>
      <c r="W84" s="141" t="s">
        <v>333</v>
      </c>
    </row>
    <row r="85" spans="19:26">
      <c r="T85" s="332"/>
    </row>
    <row r="87" spans="19:26">
      <c r="T87" s="332"/>
    </row>
    <row r="88" spans="19:26">
      <c r="T88" s="332"/>
    </row>
    <row r="91" spans="19:26">
      <c r="S91" s="141" t="s">
        <v>341</v>
      </c>
    </row>
    <row r="92" spans="19:26">
      <c r="S92" s="141" t="s">
        <v>342</v>
      </c>
    </row>
    <row r="93" spans="19:26">
      <c r="S93" s="131">
        <f>'INPUT | Allgemeines'!$O$80</f>
        <v>0</v>
      </c>
    </row>
    <row r="94" spans="19:26">
      <c r="S94" s="141" t="s">
        <v>343</v>
      </c>
    </row>
    <row r="95" spans="19:26">
      <c r="S95" s="131">
        <f>'INPUT | Allgemeines'!$O$82</f>
        <v>1</v>
      </c>
    </row>
    <row r="96" spans="19:26">
      <c r="S96" s="141" t="s">
        <v>344</v>
      </c>
    </row>
    <row r="97" spans="19:26">
      <c r="S97" s="131" t="str">
        <f>'INPUT | Allgemeines'!O84</f>
        <v>nicht definiert</v>
      </c>
    </row>
    <row r="100" spans="19:26">
      <c r="S100" s="307" t="s">
        <v>408</v>
      </c>
      <c r="T100" s="157"/>
      <c r="U100" s="157"/>
      <c r="V100" s="157"/>
      <c r="W100" s="157"/>
      <c r="X100" s="157"/>
      <c r="Y100" s="157"/>
      <c r="Z100" s="157"/>
    </row>
    <row r="101" spans="19:26">
      <c r="S101" s="131" t="s">
        <v>409</v>
      </c>
    </row>
    <row r="102" spans="19:26">
      <c r="S102" s="131">
        <f ca="1">'INPUT | Allgemeines'!R95</f>
        <v>1</v>
      </c>
    </row>
    <row r="103" spans="19:26">
      <c r="S103" s="131">
        <f ca="1">S102+1</f>
        <v>2</v>
      </c>
    </row>
    <row r="104" spans="19:26">
      <c r="S104" s="131">
        <f t="shared" ref="S104:S131" ca="1" si="4">S103+1</f>
        <v>3</v>
      </c>
    </row>
    <row r="105" spans="19:26">
      <c r="S105" s="131">
        <f t="shared" ca="1" si="4"/>
        <v>4</v>
      </c>
    </row>
    <row r="106" spans="19:26">
      <c r="S106" s="131">
        <f t="shared" ca="1" si="4"/>
        <v>5</v>
      </c>
    </row>
    <row r="107" spans="19:26">
      <c r="S107" s="131">
        <f t="shared" ca="1" si="4"/>
        <v>6</v>
      </c>
    </row>
    <row r="108" spans="19:26">
      <c r="S108" s="131">
        <f t="shared" ca="1" si="4"/>
        <v>7</v>
      </c>
    </row>
    <row r="109" spans="19:26">
      <c r="S109" s="131">
        <f t="shared" ca="1" si="4"/>
        <v>8</v>
      </c>
    </row>
    <row r="110" spans="19:26">
      <c r="S110" s="131">
        <f t="shared" ca="1" si="4"/>
        <v>9</v>
      </c>
    </row>
    <row r="111" spans="19:26">
      <c r="S111" s="131">
        <f t="shared" ca="1" si="4"/>
        <v>10</v>
      </c>
    </row>
    <row r="112" spans="19:26">
      <c r="S112" s="131">
        <f t="shared" ca="1" si="4"/>
        <v>11</v>
      </c>
    </row>
    <row r="113" spans="19:19">
      <c r="S113" s="131">
        <f t="shared" ca="1" si="4"/>
        <v>12</v>
      </c>
    </row>
    <row r="114" spans="19:19">
      <c r="S114" s="131">
        <f t="shared" ca="1" si="4"/>
        <v>13</v>
      </c>
    </row>
    <row r="115" spans="19:19">
      <c r="S115" s="131">
        <f t="shared" ca="1" si="4"/>
        <v>14</v>
      </c>
    </row>
    <row r="116" spans="19:19">
      <c r="S116" s="131">
        <f t="shared" ca="1" si="4"/>
        <v>15</v>
      </c>
    </row>
    <row r="117" spans="19:19">
      <c r="S117" s="131">
        <f t="shared" ca="1" si="4"/>
        <v>16</v>
      </c>
    </row>
    <row r="118" spans="19:19">
      <c r="S118" s="131">
        <f t="shared" ca="1" si="4"/>
        <v>17</v>
      </c>
    </row>
    <row r="119" spans="19:19">
      <c r="S119" s="131">
        <f t="shared" ca="1" si="4"/>
        <v>18</v>
      </c>
    </row>
    <row r="120" spans="19:19">
      <c r="S120" s="131">
        <f t="shared" ca="1" si="4"/>
        <v>19</v>
      </c>
    </row>
    <row r="121" spans="19:19">
      <c r="S121" s="131">
        <f t="shared" ca="1" si="4"/>
        <v>20</v>
      </c>
    </row>
    <row r="122" spans="19:19">
      <c r="S122" s="131">
        <f t="shared" ca="1" si="4"/>
        <v>21</v>
      </c>
    </row>
    <row r="123" spans="19:19">
      <c r="S123" s="131">
        <f t="shared" ca="1" si="4"/>
        <v>22</v>
      </c>
    </row>
    <row r="124" spans="19:19">
      <c r="S124" s="131">
        <f t="shared" ca="1" si="4"/>
        <v>23</v>
      </c>
    </row>
    <row r="125" spans="19:19">
      <c r="S125" s="131">
        <f t="shared" ca="1" si="4"/>
        <v>24</v>
      </c>
    </row>
    <row r="126" spans="19:19">
      <c r="S126" s="131">
        <f t="shared" ca="1" si="4"/>
        <v>25</v>
      </c>
    </row>
    <row r="127" spans="19:19">
      <c r="S127" s="131">
        <f t="shared" ca="1" si="4"/>
        <v>26</v>
      </c>
    </row>
    <row r="128" spans="19:19">
      <c r="S128" s="131">
        <f t="shared" ca="1" si="4"/>
        <v>27</v>
      </c>
    </row>
    <row r="129" spans="19:19">
      <c r="S129" s="131">
        <f t="shared" ca="1" si="4"/>
        <v>28</v>
      </c>
    </row>
    <row r="130" spans="19:19">
      <c r="S130" s="131">
        <f t="shared" ca="1" si="4"/>
        <v>29</v>
      </c>
    </row>
    <row r="131" spans="19:19">
      <c r="S131" s="131">
        <f t="shared" ca="1" si="4"/>
        <v>30</v>
      </c>
    </row>
  </sheetData>
  <sheetProtection algorithmName="SHA-512" hashValue="RekwhVobvZkZ/D8jf2zlx/iEadJ/UPf3Xo2jHypu2AxapGDesk6FB7y+7d1TN3QGwkeeodn2yln4eIWjWQoP6Q==" saltValue="yOjeddQ+RgCNwoM30YVUqg==" spinCount="100000" sheet="1" selectLockedCells="1"/>
  <mergeCells count="2">
    <mergeCell ref="M20:M22"/>
    <mergeCell ref="M9:M11"/>
  </mergeCells>
  <phoneticPr fontId="98" type="noConversion"/>
  <conditionalFormatting sqref="B13:B42">
    <cfRule type="expression" dxfId="53" priority="7">
      <formula>$C13=""</formula>
    </cfRule>
  </conditionalFormatting>
  <conditionalFormatting sqref="G13:H42">
    <cfRule type="expression" dxfId="52" priority="1">
      <formula>$C13=""</formula>
    </cfRule>
  </conditionalFormatting>
  <dataValidations count="1">
    <dataValidation type="decimal" allowBlank="1" showInputMessage="1" showErrorMessage="1" errorTitle="Eingabeformat nicht korrekt" error="Bitte überprüfen Sie das Eingabeformat." sqref="G13:G42" xr:uid="{C129366C-60C9-492E-82AE-0819B6251986}">
      <formula1>-1000000000</formula1>
      <formula2>1000000000</formula2>
    </dataValidation>
  </dataValidation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6B6E-F7CF-4C7A-83BD-784CAB3C4723}">
  <sheetPr>
    <tabColor rgb="FF00B0F0"/>
  </sheetPr>
  <dimension ref="B1:AD145"/>
  <sheetViews>
    <sheetView showGridLines="0" zoomScaleNormal="100" workbookViewId="0">
      <pane ySplit="5" topLeftCell="A6" activePane="bottomLeft" state="frozen"/>
      <selection activeCell="G43" sqref="G43"/>
      <selection pane="bottomLeft" activeCell="J134" sqref="J134"/>
    </sheetView>
  </sheetViews>
  <sheetFormatPr baseColWidth="10" defaultColWidth="11.42578125" defaultRowHeight="15"/>
  <cols>
    <col min="1" max="1" width="3.7109375" customWidth="1"/>
    <col min="2" max="2" width="12.42578125" customWidth="1"/>
    <col min="3" max="3" width="10.7109375" customWidth="1"/>
    <col min="4" max="4" width="1.42578125" customWidth="1"/>
    <col min="5" max="11" width="16.7109375" customWidth="1"/>
    <col min="12" max="12" width="4.5703125" customWidth="1"/>
    <col min="13" max="13" width="1.5703125" customWidth="1"/>
    <col min="14" max="14" width="52.5703125" customWidth="1"/>
    <col min="15" max="15" width="12.28515625" customWidth="1"/>
    <col min="16" max="17" width="15.7109375" style="131" hidden="1" customWidth="1"/>
    <col min="18" max="18" width="11.42578125" style="131" hidden="1" customWidth="1"/>
    <col min="19" max="19" width="15.28515625" style="131" hidden="1" customWidth="1"/>
    <col min="20" max="20" width="14.5703125" style="131" hidden="1" customWidth="1"/>
    <col min="21" max="30" width="11.42578125" style="131" hidden="1" customWidth="1"/>
  </cols>
  <sheetData>
    <row r="1" spans="2:30" ht="4.9000000000000004" customHeight="1">
      <c r="Q1" s="110"/>
      <c r="R1" s="110"/>
      <c r="S1" s="110"/>
      <c r="T1" s="110"/>
      <c r="U1" s="110"/>
      <c r="V1" s="110"/>
      <c r="W1" s="110"/>
    </row>
    <row r="2" spans="2:30" s="163" customFormat="1" ht="25.15" customHeight="1">
      <c r="B2" s="208" t="s">
        <v>161</v>
      </c>
      <c r="G2" s="208"/>
      <c r="H2" s="208"/>
      <c r="I2" s="208"/>
      <c r="L2" s="112" t="s">
        <v>212</v>
      </c>
      <c r="M2" s="209"/>
      <c r="N2" s="208" t="s">
        <v>117</v>
      </c>
      <c r="P2" s="109" t="s">
        <v>116</v>
      </c>
      <c r="Q2" s="109" t="s">
        <v>116</v>
      </c>
      <c r="R2" s="109" t="s">
        <v>116</v>
      </c>
      <c r="S2" s="109" t="s">
        <v>116</v>
      </c>
      <c r="T2" s="109" t="s">
        <v>116</v>
      </c>
      <c r="U2" s="109" t="s">
        <v>116</v>
      </c>
      <c r="V2" s="109" t="s">
        <v>116</v>
      </c>
      <c r="W2" s="109" t="s">
        <v>116</v>
      </c>
      <c r="X2" s="334"/>
      <c r="Y2" s="334"/>
      <c r="Z2" s="334"/>
      <c r="AA2" s="334"/>
      <c r="AB2" s="334"/>
      <c r="AC2" s="334"/>
      <c r="AD2" s="334"/>
    </row>
    <row r="3" spans="2:30" s="87" customFormat="1" ht="15" customHeight="1">
      <c r="B3" s="125" t="str">
        <f>CONCATENATE("Tatsächliches Szenario (TSz) | ",Kurztitel)</f>
        <v>Tatsächliches Szenario (TSz) | Gasverteilnetz Süd</v>
      </c>
      <c r="G3" s="125"/>
      <c r="H3" s="125"/>
      <c r="I3" s="125"/>
      <c r="L3" s="123"/>
      <c r="N3" s="212" t="s">
        <v>469</v>
      </c>
      <c r="O3" s="125"/>
      <c r="P3" s="214"/>
      <c r="Q3" s="201"/>
      <c r="R3" s="201"/>
      <c r="S3" s="201"/>
      <c r="T3" s="215"/>
      <c r="U3" s="201"/>
      <c r="V3" s="201"/>
      <c r="W3" s="201"/>
      <c r="X3" s="201"/>
      <c r="Y3" s="201"/>
      <c r="Z3" s="201"/>
      <c r="AA3" s="201"/>
      <c r="AB3" s="201"/>
      <c r="AC3" s="201"/>
      <c r="AD3" s="201"/>
    </row>
    <row r="4" spans="2:30" ht="7.15" customHeight="1">
      <c r="L4" s="26"/>
      <c r="M4" s="26"/>
      <c r="P4" s="141"/>
      <c r="T4" s="145"/>
    </row>
    <row r="5" spans="2:30" ht="4.1500000000000004" customHeight="1">
      <c r="B5" s="152"/>
      <c r="C5" s="154"/>
      <c r="D5" s="154"/>
      <c r="E5" s="154"/>
      <c r="F5" s="154"/>
      <c r="G5" s="154"/>
      <c r="H5" s="154" t="s">
        <v>314</v>
      </c>
      <c r="I5" s="154"/>
      <c r="J5" s="154" t="s">
        <v>316</v>
      </c>
      <c r="K5" s="154" t="s">
        <v>319</v>
      </c>
      <c r="L5" s="154"/>
      <c r="M5" s="79"/>
      <c r="N5" s="154"/>
      <c r="P5" s="141"/>
      <c r="T5" s="145"/>
    </row>
    <row r="6" spans="2:30" ht="21">
      <c r="B6" s="152" t="s">
        <v>259</v>
      </c>
      <c r="C6" s="152"/>
      <c r="D6" s="152"/>
      <c r="E6" s="152"/>
      <c r="F6" s="152"/>
      <c r="G6" s="152"/>
      <c r="H6" s="152"/>
      <c r="I6" s="152"/>
      <c r="J6" s="152"/>
      <c r="K6" s="152"/>
      <c r="L6" s="152"/>
      <c r="M6" s="26"/>
      <c r="N6" s="156"/>
    </row>
    <row r="7" spans="2:30">
      <c r="L7" s="26"/>
      <c r="M7" s="26"/>
      <c r="P7" s="146"/>
      <c r="Q7" s="146"/>
      <c r="R7" s="146"/>
      <c r="S7" s="146"/>
      <c r="T7" s="146"/>
      <c r="U7" s="146"/>
      <c r="V7" s="146"/>
      <c r="W7" s="146"/>
    </row>
    <row r="8" spans="2:30">
      <c r="E8" t="s">
        <v>209</v>
      </c>
      <c r="F8" t="s">
        <v>215</v>
      </c>
      <c r="G8" t="s">
        <v>348</v>
      </c>
      <c r="H8" t="s">
        <v>206</v>
      </c>
      <c r="I8" t="s">
        <v>350</v>
      </c>
      <c r="J8" t="s">
        <v>211</v>
      </c>
      <c r="K8" t="s">
        <v>351</v>
      </c>
      <c r="M8" s="26"/>
      <c r="P8" s="141"/>
      <c r="R8" s="141"/>
      <c r="T8" s="141"/>
    </row>
    <row r="9" spans="2:30">
      <c r="E9" t="s">
        <v>210</v>
      </c>
      <c r="F9" t="s">
        <v>346</v>
      </c>
      <c r="G9" s="340" t="s">
        <v>349</v>
      </c>
      <c r="H9" t="s">
        <v>207</v>
      </c>
      <c r="J9" t="s">
        <v>216</v>
      </c>
      <c r="K9" s="129"/>
      <c r="N9" s="486" t="s">
        <v>461</v>
      </c>
    </row>
    <row r="10" spans="2:30" ht="14.45" customHeight="1">
      <c r="J10" t="s">
        <v>208</v>
      </c>
      <c r="K10" s="129"/>
      <c r="N10" s="486"/>
      <c r="S10" s="146"/>
    </row>
    <row r="11" spans="2:30">
      <c r="B11" s="26" t="s">
        <v>213</v>
      </c>
      <c r="E11" s="184" t="s">
        <v>462</v>
      </c>
      <c r="F11" s="184" t="s">
        <v>462</v>
      </c>
      <c r="G11" s="184" t="s">
        <v>462</v>
      </c>
      <c r="H11" s="184" t="s">
        <v>462</v>
      </c>
      <c r="I11" s="184" t="s">
        <v>462</v>
      </c>
      <c r="J11" s="184" t="s">
        <v>462</v>
      </c>
      <c r="K11" s="184" t="s">
        <v>462</v>
      </c>
      <c r="N11" s="486"/>
      <c r="S11" s="146"/>
    </row>
    <row r="12" spans="2:30">
      <c r="B12" s="491">
        <f ca="1">SUM(E12:K12)</f>
        <v>0</v>
      </c>
      <c r="C12" s="491"/>
      <c r="D12" s="187"/>
      <c r="E12" s="291">
        <f ca="1">SUM(OFFSET(E14,0,0,$P$108,1))</f>
        <v>0</v>
      </c>
      <c r="F12" s="291">
        <f t="shared" ref="F12:K12" ca="1" si="0">SUM(OFFSET(F14,0,0,$P$108,1))</f>
        <v>0</v>
      </c>
      <c r="G12" s="291">
        <f t="shared" ca="1" si="0"/>
        <v>0</v>
      </c>
      <c r="H12" s="291">
        <f t="shared" ca="1" si="0"/>
        <v>0</v>
      </c>
      <c r="I12" s="291">
        <f t="shared" ca="1" si="0"/>
        <v>0</v>
      </c>
      <c r="J12" s="291">
        <f t="shared" ca="1" si="0"/>
        <v>0</v>
      </c>
      <c r="K12" s="291">
        <f t="shared" ca="1" si="0"/>
        <v>0</v>
      </c>
      <c r="N12" s="486"/>
      <c r="S12" s="141"/>
    </row>
    <row r="13" spans="2:30">
      <c r="M13" s="26"/>
      <c r="N13" s="486"/>
      <c r="S13" s="141"/>
    </row>
    <row r="14" spans="2:30" ht="16.149999999999999" customHeight="1">
      <c r="B14" s="451" t="s">
        <v>130</v>
      </c>
      <c r="C14" s="117">
        <f ca="1">Startjahr</f>
        <v>2024</v>
      </c>
      <c r="E14" s="329"/>
      <c r="F14" s="329"/>
      <c r="G14" s="329"/>
      <c r="H14" s="329"/>
      <c r="I14" s="329"/>
      <c r="J14" s="329"/>
      <c r="K14" s="329"/>
      <c r="L14" s="26"/>
      <c r="M14" s="26"/>
      <c r="N14" s="486" t="s">
        <v>347</v>
      </c>
      <c r="P14" s="141"/>
      <c r="Q14" s="141"/>
      <c r="R14" s="141"/>
      <c r="S14" s="141"/>
    </row>
    <row r="15" spans="2:30" ht="16.149999999999999" customHeight="1">
      <c r="B15" s="451" t="s">
        <v>132</v>
      </c>
      <c r="C15" s="117">
        <f ca="1">IF(Startjahr+COUNTA($B$15:B15)&gt;Endjahr,"",Startjahr+COUNTA($B$15:B15))</f>
        <v>2025</v>
      </c>
      <c r="E15" s="329"/>
      <c r="F15" s="329"/>
      <c r="G15" s="329"/>
      <c r="H15" s="329"/>
      <c r="I15" s="329"/>
      <c r="J15" s="329"/>
      <c r="K15" s="329"/>
      <c r="L15" s="26"/>
      <c r="M15" s="26"/>
      <c r="N15" s="486"/>
      <c r="P15" s="141"/>
      <c r="Q15" s="141"/>
      <c r="R15" s="141"/>
      <c r="S15" s="141"/>
    </row>
    <row r="16" spans="2:30" ht="16.149999999999999" customHeight="1">
      <c r="B16" s="451" t="s">
        <v>134</v>
      </c>
      <c r="C16" s="117">
        <f ca="1">IF(Startjahr+COUNTA($B$15:B16)&gt;Endjahr,"",Startjahr+COUNTA($B$15:B16))</f>
        <v>2026</v>
      </c>
      <c r="E16" s="329"/>
      <c r="F16" s="329"/>
      <c r="G16" s="329"/>
      <c r="H16" s="329"/>
      <c r="I16" s="329"/>
      <c r="J16" s="329"/>
      <c r="K16" s="329"/>
      <c r="L16" s="26"/>
      <c r="M16" s="26"/>
      <c r="N16" s="486"/>
      <c r="P16" s="141"/>
      <c r="Q16" s="141"/>
      <c r="R16" s="141"/>
      <c r="S16" s="141"/>
    </row>
    <row r="17" spans="2:19" ht="16.149999999999999" customHeight="1">
      <c r="B17" s="451" t="s">
        <v>135</v>
      </c>
      <c r="C17" s="117">
        <f ca="1">IF(Startjahr+COUNTA($B$15:B17)&gt;Endjahr,"",Startjahr+COUNTA($B$15:B17))</f>
        <v>2027</v>
      </c>
      <c r="E17" s="329"/>
      <c r="F17" s="329"/>
      <c r="G17" s="329"/>
      <c r="H17" s="329"/>
      <c r="I17" s="329"/>
      <c r="J17" s="329"/>
      <c r="K17" s="329"/>
      <c r="L17" s="26"/>
      <c r="M17" s="26"/>
      <c r="N17" s="486" t="s">
        <v>327</v>
      </c>
      <c r="P17" s="141"/>
      <c r="Q17" s="141"/>
      <c r="R17" s="141"/>
      <c r="S17" s="141"/>
    </row>
    <row r="18" spans="2:19" ht="16.149999999999999" customHeight="1">
      <c r="B18" s="451" t="s">
        <v>137</v>
      </c>
      <c r="C18" s="117">
        <f ca="1">IF(Startjahr+COUNTA($B$15:B18)&gt;Endjahr,"",Startjahr+COUNTA($B$15:B18))</f>
        <v>2028</v>
      </c>
      <c r="E18" s="329"/>
      <c r="F18" s="329"/>
      <c r="G18" s="329"/>
      <c r="H18" s="329"/>
      <c r="I18" s="329"/>
      <c r="J18" s="329"/>
      <c r="K18" s="329"/>
      <c r="L18" s="26"/>
      <c r="M18" s="26"/>
      <c r="N18" s="486"/>
      <c r="P18" s="141"/>
      <c r="Q18" s="141"/>
      <c r="R18" s="141"/>
      <c r="S18" s="141"/>
    </row>
    <row r="19" spans="2:19" ht="16.149999999999999" customHeight="1">
      <c r="B19" s="451" t="s">
        <v>139</v>
      </c>
      <c r="C19" s="117">
        <f ca="1">IF(Startjahr+COUNTA($B$15:B19)&gt;Endjahr,"",Startjahr+COUNTA($B$15:B19))</f>
        <v>2029</v>
      </c>
      <c r="E19" s="329"/>
      <c r="F19" s="329"/>
      <c r="G19" s="329"/>
      <c r="H19" s="329"/>
      <c r="I19" s="329"/>
      <c r="J19" s="329"/>
      <c r="K19" s="329"/>
      <c r="L19" s="26"/>
      <c r="M19" s="26"/>
      <c r="N19" s="486"/>
    </row>
    <row r="20" spans="2:19" ht="16.149999999999999" customHeight="1">
      <c r="B20" s="451" t="s">
        <v>141</v>
      </c>
      <c r="C20" s="117">
        <f ca="1">IF(Startjahr+COUNTA($B$15:B20)&gt;Endjahr,"",Startjahr+COUNTA($B$15:B20))</f>
        <v>2030</v>
      </c>
      <c r="E20" s="329"/>
      <c r="F20" s="329"/>
      <c r="G20" s="329"/>
      <c r="H20" s="329"/>
      <c r="I20" s="329"/>
      <c r="J20" s="329"/>
      <c r="K20" s="329"/>
      <c r="L20" s="26"/>
      <c r="M20" s="26"/>
      <c r="N20" s="486"/>
    </row>
    <row r="21" spans="2:19" ht="16.149999999999999" customHeight="1">
      <c r="B21" s="451" t="s">
        <v>143</v>
      </c>
      <c r="C21" s="117">
        <f ca="1">IF(Startjahr+COUNTA($B$15:B21)&gt;Endjahr,"",Startjahr+COUNTA($B$15:B21))</f>
        <v>2031</v>
      </c>
      <c r="E21" s="329"/>
      <c r="F21" s="329"/>
      <c r="G21" s="329"/>
      <c r="H21" s="329"/>
      <c r="I21" s="329"/>
      <c r="J21" s="329"/>
      <c r="K21" s="329"/>
      <c r="L21" s="26"/>
      <c r="M21" s="26"/>
      <c r="N21" s="486" t="s">
        <v>454</v>
      </c>
    </row>
    <row r="22" spans="2:19" ht="16.149999999999999" customHeight="1">
      <c r="B22" s="451" t="s">
        <v>145</v>
      </c>
      <c r="C22" s="117">
        <f ca="1">IF(Startjahr+COUNTA($B$15:B22)&gt;Endjahr,"",Startjahr+COUNTA($B$15:B22))</f>
        <v>2032</v>
      </c>
      <c r="E22" s="329"/>
      <c r="F22" s="329"/>
      <c r="G22" s="329"/>
      <c r="H22" s="329"/>
      <c r="I22" s="329"/>
      <c r="J22" s="329"/>
      <c r="K22" s="329"/>
      <c r="L22" s="26"/>
      <c r="M22" s="26"/>
      <c r="N22" s="486"/>
    </row>
    <row r="23" spans="2:19" ht="16.149999999999999" customHeight="1">
      <c r="B23" s="451" t="s">
        <v>147</v>
      </c>
      <c r="C23" s="117">
        <f ca="1">IF(Startjahr+COUNTA($B$15:B23)&gt;Endjahr,"",Startjahr+COUNTA($B$15:B23))</f>
        <v>2033</v>
      </c>
      <c r="E23" s="329"/>
      <c r="F23" s="329"/>
      <c r="G23" s="329"/>
      <c r="H23" s="329"/>
      <c r="I23" s="329"/>
      <c r="J23" s="329"/>
      <c r="K23" s="329"/>
      <c r="L23" s="26"/>
      <c r="M23" s="26"/>
      <c r="N23" s="486"/>
    </row>
    <row r="24" spans="2:19" ht="16.149999999999999" customHeight="1">
      <c r="B24" s="451" t="s">
        <v>149</v>
      </c>
      <c r="C24" s="117">
        <f ca="1">IF(Startjahr+COUNTA($B$15:B24)&gt;Endjahr,"",Startjahr+COUNTA($B$15:B24))</f>
        <v>2034</v>
      </c>
      <c r="E24" s="329"/>
      <c r="F24" s="329"/>
      <c r="G24" s="329"/>
      <c r="H24" s="329"/>
      <c r="I24" s="329"/>
      <c r="J24" s="329"/>
      <c r="K24" s="329"/>
      <c r="L24" s="26"/>
      <c r="M24" s="26"/>
      <c r="N24" s="418" t="s">
        <v>405</v>
      </c>
    </row>
    <row r="25" spans="2:19" ht="16.149999999999999" customHeight="1">
      <c r="B25" s="451" t="s">
        <v>150</v>
      </c>
      <c r="C25" s="117">
        <f ca="1">IF(Startjahr+COUNTA($B$15:B25)&gt;Endjahr,"",Startjahr+COUNTA($B$15:B25))</f>
        <v>2035</v>
      </c>
      <c r="E25" s="329"/>
      <c r="F25" s="329"/>
      <c r="G25" s="329"/>
      <c r="H25" s="329"/>
      <c r="I25" s="329"/>
      <c r="J25" s="329"/>
      <c r="K25" s="329"/>
      <c r="L25" s="26"/>
      <c r="M25" s="26"/>
    </row>
    <row r="26" spans="2:19" ht="16.149999999999999" customHeight="1">
      <c r="B26" s="451" t="s">
        <v>151</v>
      </c>
      <c r="C26" s="117">
        <f ca="1">IF(Startjahr+COUNTA($B$15:B26)&gt;Endjahr,"",Startjahr+COUNTA($B$15:B26))</f>
        <v>2036</v>
      </c>
      <c r="E26" s="329"/>
      <c r="F26" s="329"/>
      <c r="G26" s="329"/>
      <c r="H26" s="329"/>
      <c r="I26" s="329"/>
      <c r="J26" s="329"/>
      <c r="K26" s="329"/>
      <c r="L26" s="26"/>
      <c r="M26" s="26"/>
    </row>
    <row r="27" spans="2:19" ht="16.149999999999999" customHeight="1">
      <c r="B27" s="451" t="s">
        <v>152</v>
      </c>
      <c r="C27" s="117">
        <f ca="1">IF(Startjahr+COUNTA($B$15:B27)&gt;Endjahr,"",Startjahr+COUNTA($B$15:B27))</f>
        <v>2037</v>
      </c>
      <c r="E27" s="329"/>
      <c r="F27" s="329"/>
      <c r="G27" s="329"/>
      <c r="H27" s="329"/>
      <c r="I27" s="329"/>
      <c r="J27" s="329"/>
      <c r="K27" s="329"/>
      <c r="L27" s="26"/>
      <c r="M27" s="26"/>
    </row>
    <row r="28" spans="2:19" ht="16.149999999999999" customHeight="1">
      <c r="B28" s="451" t="s">
        <v>153</v>
      </c>
      <c r="C28" s="117">
        <f ca="1">IF(Startjahr+COUNTA($B$15:B28)&gt;Endjahr,"",Startjahr+COUNTA($B$15:B28))</f>
        <v>2038</v>
      </c>
      <c r="E28" s="329"/>
      <c r="F28" s="329"/>
      <c r="G28" s="329"/>
      <c r="H28" s="329"/>
      <c r="I28" s="329"/>
      <c r="J28" s="329"/>
      <c r="K28" s="329"/>
      <c r="L28" s="26"/>
      <c r="M28" s="26"/>
    </row>
    <row r="29" spans="2:19" ht="16.149999999999999" customHeight="1">
      <c r="B29" s="451" t="s">
        <v>154</v>
      </c>
      <c r="C29" s="117">
        <f ca="1">IF(Startjahr+COUNTA($B$15:B29)&gt;Endjahr,"",Startjahr+COUNTA($B$15:B29))</f>
        <v>2039</v>
      </c>
      <c r="E29" s="329"/>
      <c r="F29" s="329"/>
      <c r="G29" s="329"/>
      <c r="H29" s="329"/>
      <c r="I29" s="329"/>
      <c r="J29" s="329"/>
      <c r="K29" s="329"/>
      <c r="L29" s="26"/>
      <c r="M29" s="26"/>
    </row>
    <row r="30" spans="2:19" ht="16.149999999999999" customHeight="1">
      <c r="B30" s="451" t="s">
        <v>155</v>
      </c>
      <c r="C30" s="117">
        <f ca="1">IF(Startjahr+COUNTA($B$15:B30)&gt;Endjahr,"",Startjahr+COUNTA($B$15:B30))</f>
        <v>2040</v>
      </c>
      <c r="E30" s="329"/>
      <c r="F30" s="329"/>
      <c r="G30" s="329"/>
      <c r="H30" s="329"/>
      <c r="I30" s="329"/>
      <c r="J30" s="329"/>
      <c r="K30" s="329"/>
      <c r="L30" s="26"/>
      <c r="M30" s="26"/>
    </row>
    <row r="31" spans="2:19" ht="16.149999999999999" customHeight="1">
      <c r="B31" s="451" t="s">
        <v>156</v>
      </c>
      <c r="C31" s="117">
        <f ca="1">IF(Startjahr+COUNTA($B$15:B31)&gt;Endjahr,"",Startjahr+COUNTA($B$15:B31))</f>
        <v>2041</v>
      </c>
      <c r="E31" s="329"/>
      <c r="F31" s="329"/>
      <c r="G31" s="329"/>
      <c r="H31" s="329"/>
      <c r="I31" s="329"/>
      <c r="J31" s="329"/>
      <c r="K31" s="329"/>
      <c r="L31" s="26"/>
      <c r="M31" s="26"/>
    </row>
    <row r="32" spans="2:19" ht="16.149999999999999" customHeight="1">
      <c r="B32" s="451" t="s">
        <v>157</v>
      </c>
      <c r="C32" s="117">
        <f ca="1">IF(Startjahr+COUNTA($B$15:B32)&gt;Endjahr,"",Startjahr+COUNTA($B$15:B32))</f>
        <v>2042</v>
      </c>
      <c r="E32" s="329"/>
      <c r="F32" s="329"/>
      <c r="G32" s="329"/>
      <c r="H32" s="329"/>
      <c r="I32" s="329"/>
      <c r="J32" s="329"/>
      <c r="K32" s="329"/>
      <c r="L32" s="26"/>
      <c r="M32" s="26"/>
    </row>
    <row r="33" spans="2:13" ht="16.149999999999999" customHeight="1">
      <c r="B33" s="451" t="s">
        <v>158</v>
      </c>
      <c r="C33" s="117">
        <f ca="1">IF(Startjahr+COUNTA($B$15:B33)&gt;Endjahr,"",Startjahr+COUNTA($B$15:B33))</f>
        <v>2043</v>
      </c>
      <c r="E33" s="329"/>
      <c r="F33" s="329"/>
      <c r="G33" s="329"/>
      <c r="H33" s="329"/>
      <c r="I33" s="329"/>
      <c r="J33" s="329"/>
      <c r="K33" s="329"/>
      <c r="L33" s="26"/>
      <c r="M33" s="26"/>
    </row>
    <row r="34" spans="2:13" ht="16.149999999999999" customHeight="1">
      <c r="B34" s="451" t="s">
        <v>392</v>
      </c>
      <c r="C34" s="117">
        <f ca="1">IF(Startjahr+COUNTA($B$15:B34)&gt;Endjahr,"",Startjahr+COUNTA($B$15:B34))</f>
        <v>2044</v>
      </c>
      <c r="E34" s="329"/>
      <c r="F34" s="329"/>
      <c r="G34" s="329"/>
      <c r="H34" s="329"/>
      <c r="I34" s="329"/>
      <c r="J34" s="329"/>
      <c r="K34" s="329"/>
      <c r="L34" s="26"/>
      <c r="M34" s="26"/>
    </row>
    <row r="35" spans="2:13" ht="16.149999999999999" customHeight="1">
      <c r="B35" s="451" t="s">
        <v>393</v>
      </c>
      <c r="C35" s="117">
        <f ca="1">IF(Startjahr+COUNTA($B$15:B35)&gt;Endjahr,"",Startjahr+COUNTA($B$15:B35))</f>
        <v>2045</v>
      </c>
      <c r="E35" s="329"/>
      <c r="F35" s="329"/>
      <c r="G35" s="329"/>
      <c r="H35" s="329"/>
      <c r="I35" s="329"/>
      <c r="J35" s="329"/>
      <c r="K35" s="329"/>
      <c r="L35" s="26"/>
      <c r="M35" s="26"/>
    </row>
    <row r="36" spans="2:13" ht="16.149999999999999" customHeight="1">
      <c r="B36" s="451" t="s">
        <v>394</v>
      </c>
      <c r="C36" s="117">
        <f ca="1">IF(Startjahr+COUNTA($B$15:B36)&gt;Endjahr,"",Startjahr+COUNTA($B$15:B36))</f>
        <v>2046</v>
      </c>
      <c r="E36" s="329"/>
      <c r="F36" s="329"/>
      <c r="G36" s="329"/>
      <c r="H36" s="329"/>
      <c r="I36" s="329"/>
      <c r="J36" s="329"/>
      <c r="K36" s="329"/>
      <c r="L36" s="26"/>
      <c r="M36" s="26"/>
    </row>
    <row r="37" spans="2:13" ht="16.149999999999999" customHeight="1">
      <c r="B37" s="451" t="s">
        <v>395</v>
      </c>
      <c r="C37" s="117">
        <f ca="1">IF(Startjahr+COUNTA($B$15:B37)&gt;Endjahr,"",Startjahr+COUNTA($B$15:B37))</f>
        <v>2047</v>
      </c>
      <c r="E37" s="329"/>
      <c r="F37" s="329"/>
      <c r="G37" s="329"/>
      <c r="H37" s="329"/>
      <c r="I37" s="329"/>
      <c r="J37" s="329"/>
      <c r="K37" s="329"/>
      <c r="L37" s="26"/>
      <c r="M37" s="26"/>
    </row>
    <row r="38" spans="2:13" ht="16.149999999999999" customHeight="1">
      <c r="B38" s="451" t="s">
        <v>427</v>
      </c>
      <c r="C38" s="117">
        <f ca="1">IF(Startjahr+COUNTA($B$15:B38)&gt;Endjahr,"",Startjahr+COUNTA($B$15:B38))</f>
        <v>2048</v>
      </c>
      <c r="E38" s="329"/>
      <c r="F38" s="329"/>
      <c r="G38" s="329"/>
      <c r="H38" s="329"/>
      <c r="I38" s="329"/>
      <c r="J38" s="329"/>
      <c r="K38" s="329"/>
      <c r="L38" s="26"/>
      <c r="M38" s="26"/>
    </row>
    <row r="39" spans="2:13" ht="16.149999999999999" customHeight="1">
      <c r="B39" s="451" t="s">
        <v>428</v>
      </c>
      <c r="C39" s="117">
        <f ca="1">IF(Startjahr+COUNTA($B$15:B39)&gt;Endjahr,"",Startjahr+COUNTA($B$15:B39))</f>
        <v>2049</v>
      </c>
      <c r="E39" s="329"/>
      <c r="F39" s="329"/>
      <c r="G39" s="329"/>
      <c r="H39" s="329"/>
      <c r="I39" s="329"/>
      <c r="J39" s="329"/>
      <c r="K39" s="329"/>
      <c r="L39" s="26"/>
      <c r="M39" s="26"/>
    </row>
    <row r="40" spans="2:13" ht="16.149999999999999" customHeight="1">
      <c r="B40" s="451" t="s">
        <v>429</v>
      </c>
      <c r="C40" s="117">
        <f ca="1">IF(Startjahr+COUNTA($B$15:B40)&gt;Endjahr,"",Startjahr+COUNTA($B$15:B40))</f>
        <v>2050</v>
      </c>
      <c r="E40" s="329"/>
      <c r="F40" s="329"/>
      <c r="G40" s="329"/>
      <c r="H40" s="329"/>
      <c r="I40" s="329"/>
      <c r="J40" s="329"/>
      <c r="K40" s="329"/>
      <c r="L40" s="26"/>
      <c r="M40" s="26"/>
    </row>
    <row r="41" spans="2:13" ht="16.149999999999999" customHeight="1">
      <c r="B41" s="451" t="s">
        <v>430</v>
      </c>
      <c r="C41" s="117">
        <f ca="1">IF(Startjahr+COUNTA($B$15:B41)&gt;Endjahr,"",Startjahr+COUNTA($B$15:B41))</f>
        <v>2051</v>
      </c>
      <c r="E41" s="329"/>
      <c r="F41" s="329"/>
      <c r="G41" s="329"/>
      <c r="H41" s="329"/>
      <c r="I41" s="329"/>
      <c r="J41" s="329"/>
      <c r="K41" s="329"/>
      <c r="L41" s="26"/>
      <c r="M41" s="26"/>
    </row>
    <row r="42" spans="2:13" ht="16.149999999999999" customHeight="1">
      <c r="B42" s="451" t="s">
        <v>431</v>
      </c>
      <c r="C42" s="117">
        <f ca="1">IF(Startjahr+COUNTA($B$15:B42)&gt;Endjahr,"",Startjahr+COUNTA($B$15:B42))</f>
        <v>2052</v>
      </c>
      <c r="E42" s="329"/>
      <c r="F42" s="329"/>
      <c r="G42" s="329"/>
      <c r="H42" s="329"/>
      <c r="I42" s="329"/>
      <c r="J42" s="329"/>
      <c r="K42" s="329"/>
      <c r="L42" s="26"/>
      <c r="M42" s="26"/>
    </row>
    <row r="43" spans="2:13" ht="16.149999999999999" customHeight="1">
      <c r="B43" s="451" t="s">
        <v>432</v>
      </c>
      <c r="C43" s="117">
        <f ca="1">IF(Startjahr+COUNTA($B$15:B43)&gt;Endjahr,"",Startjahr+COUNTA($B$15:B43))</f>
        <v>2053</v>
      </c>
      <c r="E43" s="329"/>
      <c r="F43" s="329"/>
      <c r="G43" s="329"/>
      <c r="H43" s="329"/>
      <c r="I43" s="329"/>
      <c r="J43" s="329"/>
      <c r="K43" s="329"/>
      <c r="L43" s="26"/>
      <c r="M43" s="26"/>
    </row>
    <row r="44" spans="2:13" ht="16.149999999999999" customHeight="1">
      <c r="B44" s="451" t="s">
        <v>433</v>
      </c>
      <c r="C44" s="117" t="str">
        <f ca="1">IF(Startjahr+COUNTA($B$15:B44)&gt;Endjahr,"",Startjahr+COUNTA($B$15:B44))</f>
        <v/>
      </c>
      <c r="E44" s="329"/>
      <c r="F44" s="329"/>
      <c r="G44" s="329"/>
      <c r="H44" s="329"/>
      <c r="I44" s="329"/>
      <c r="J44" s="329"/>
      <c r="K44" s="329"/>
      <c r="L44" s="26"/>
      <c r="M44" s="26"/>
    </row>
    <row r="45" spans="2:13" ht="16.149999999999999" customHeight="1">
      <c r="B45" s="451" t="s">
        <v>434</v>
      </c>
      <c r="C45" s="117" t="str">
        <f ca="1">IF(Startjahr+COUNTA($B$15:B45)&gt;Endjahr,"",Startjahr+COUNTA($B$15:B45))</f>
        <v/>
      </c>
      <c r="E45" s="329"/>
      <c r="F45" s="329"/>
      <c r="G45" s="329"/>
      <c r="H45" s="329"/>
      <c r="I45" s="329"/>
      <c r="J45" s="329"/>
      <c r="K45" s="329"/>
      <c r="L45" s="26"/>
      <c r="M45" s="26"/>
    </row>
    <row r="46" spans="2:13" ht="16.149999999999999" customHeight="1">
      <c r="B46" s="451" t="s">
        <v>435</v>
      </c>
      <c r="C46" s="117" t="str">
        <f ca="1">IF(Startjahr+COUNTA($B$15:B46)&gt;Endjahr,"",Startjahr+COUNTA($B$15:B46))</f>
        <v/>
      </c>
      <c r="E46" s="329"/>
      <c r="F46" s="329"/>
      <c r="G46" s="329"/>
      <c r="H46" s="329"/>
      <c r="I46" s="329"/>
      <c r="J46" s="329"/>
      <c r="K46" s="329"/>
      <c r="L46" s="26"/>
      <c r="M46" s="26"/>
    </row>
    <row r="47" spans="2:13" ht="16.149999999999999" customHeight="1">
      <c r="B47" s="451" t="s">
        <v>436</v>
      </c>
      <c r="C47" s="117" t="str">
        <f ca="1">IF(Startjahr+COUNTA($B$15:B47)&gt;Endjahr,"",Startjahr+COUNTA($B$15:B47))</f>
        <v/>
      </c>
      <c r="E47" s="329"/>
      <c r="F47" s="329"/>
      <c r="G47" s="329"/>
      <c r="H47" s="329"/>
      <c r="I47" s="329"/>
      <c r="J47" s="329"/>
      <c r="K47" s="329"/>
      <c r="L47" s="26"/>
      <c r="M47" s="26"/>
    </row>
    <row r="48" spans="2:13">
      <c r="L48" s="26"/>
      <c r="M48" s="26"/>
    </row>
    <row r="49" spans="2:30" ht="21">
      <c r="B49" s="152" t="str">
        <f>"Eingabe 2: "&amp;Q135</f>
        <v>Eingabe 2: Spezifische Kosten der Energiedurchleitung</v>
      </c>
      <c r="C49" s="152"/>
      <c r="D49" s="152"/>
      <c r="E49" s="152"/>
      <c r="F49" s="152"/>
      <c r="G49" s="152"/>
      <c r="H49" s="152"/>
      <c r="I49" s="152"/>
      <c r="J49" s="152"/>
      <c r="K49" s="152"/>
      <c r="L49" s="152"/>
      <c r="M49" s="26"/>
      <c r="N49" s="155"/>
      <c r="P49" s="148"/>
    </row>
    <row r="50" spans="2:30" ht="15.75" customHeight="1">
      <c r="G50" s="310"/>
      <c r="H50" s="310"/>
      <c r="I50" s="310"/>
      <c r="P50" s="146"/>
      <c r="Q50" s="146"/>
      <c r="R50" s="146"/>
      <c r="S50" s="146"/>
      <c r="U50" s="146"/>
      <c r="W50" s="146"/>
    </row>
    <row r="51" spans="2:30" ht="18" customHeight="1">
      <c r="B51" s="317" t="s">
        <v>440</v>
      </c>
      <c r="C51" s="317"/>
      <c r="D51" s="317"/>
      <c r="E51" s="317"/>
      <c r="F51" s="452" t="s">
        <v>444</v>
      </c>
      <c r="G51" s="317" t="s">
        <v>441</v>
      </c>
      <c r="H51" s="317"/>
      <c r="I51" s="317"/>
      <c r="J51" s="452" t="s">
        <v>444</v>
      </c>
      <c r="K51" s="453" t="s">
        <v>445</v>
      </c>
      <c r="N51" s="486" t="s">
        <v>500</v>
      </c>
      <c r="P51" s="146"/>
      <c r="Q51" s="146"/>
      <c r="R51" s="146"/>
      <c r="S51" s="146"/>
      <c r="U51" s="146"/>
      <c r="W51" s="146"/>
    </row>
    <row r="52" spans="2:30" ht="6.6" customHeight="1">
      <c r="B52" s="120"/>
      <c r="N52" s="486"/>
      <c r="P52" s="146"/>
      <c r="Q52" s="146"/>
      <c r="R52" s="146"/>
      <c r="S52" s="146"/>
      <c r="U52" s="146"/>
      <c r="W52" s="146"/>
    </row>
    <row r="53" spans="2:30" s="87" customFormat="1" ht="18.600000000000001" customHeight="1">
      <c r="B53" s="454"/>
      <c r="G53" s="455"/>
      <c r="H53" s="455"/>
      <c r="I53" s="127" t="s">
        <v>159</v>
      </c>
      <c r="K53" s="127" t="s">
        <v>159</v>
      </c>
      <c r="N53" s="486"/>
      <c r="P53" s="335"/>
      <c r="Q53" s="335"/>
      <c r="R53" s="335"/>
      <c r="S53" s="335"/>
      <c r="T53" s="201"/>
      <c r="U53" s="335"/>
      <c r="V53" s="201"/>
      <c r="W53" s="335"/>
      <c r="X53" s="201"/>
      <c r="Y53" s="201"/>
      <c r="Z53" s="201"/>
      <c r="AA53" s="201"/>
      <c r="AB53" s="201"/>
      <c r="AC53" s="201"/>
      <c r="AD53" s="201"/>
    </row>
    <row r="54" spans="2:30" ht="15.75" customHeight="1">
      <c r="B54" s="26" t="s">
        <v>161</v>
      </c>
      <c r="C54" s="89" t="s">
        <v>159</v>
      </c>
      <c r="E54" s="121"/>
      <c r="G54" s="451" t="str">
        <f ca="1">'INPUT | TSz &gt; Technik'!B13</f>
        <v>Jahr 1</v>
      </c>
      <c r="H54" s="117">
        <f ca="1">'INPUT | TSz &gt; Technik'!C13</f>
        <v>2024</v>
      </c>
      <c r="I54" s="220"/>
      <c r="J54" s="87"/>
      <c r="K54" s="199">
        <f ca="1">IF(I54&gt;0,I54,$E$54*(1+$E$55)^(COUNT($H$54:H54)-1))</f>
        <v>0</v>
      </c>
      <c r="N54" s="119" t="s">
        <v>446</v>
      </c>
      <c r="P54" s="146"/>
      <c r="Q54" s="146"/>
      <c r="R54" s="146"/>
      <c r="S54" s="146"/>
      <c r="U54" s="146"/>
      <c r="W54" s="146"/>
    </row>
    <row r="55" spans="2:30" ht="15.75" customHeight="1">
      <c r="B55" s="26" t="s">
        <v>439</v>
      </c>
      <c r="C55" s="89" t="s">
        <v>455</v>
      </c>
      <c r="E55" s="311"/>
      <c r="G55" s="451" t="str">
        <f ca="1">'INPUT | TSz &gt; Technik'!B14</f>
        <v>Jahr 2</v>
      </c>
      <c r="H55" s="117">
        <f ca="1">'INPUT | TSz &gt; Technik'!C14</f>
        <v>2025</v>
      </c>
      <c r="I55" s="220"/>
      <c r="K55" s="199">
        <f ca="1">IF(I55&gt;0,I55,$E$54*(1+$E$55)^(COUNT($H$54:H55)-1))</f>
        <v>0</v>
      </c>
      <c r="N55" s="119"/>
      <c r="P55" s="146"/>
      <c r="Q55" s="146"/>
      <c r="R55" s="146"/>
      <c r="S55" s="146"/>
      <c r="U55" s="146"/>
      <c r="W55" s="146"/>
    </row>
    <row r="56" spans="2:30" ht="15.75" customHeight="1">
      <c r="G56" s="451" t="str">
        <f ca="1">'INPUT | TSz &gt; Technik'!B15</f>
        <v>Jahr 3</v>
      </c>
      <c r="H56" s="117">
        <f ca="1">'INPUT | TSz &gt; Technik'!C15</f>
        <v>2026</v>
      </c>
      <c r="I56" s="220"/>
      <c r="K56" s="199">
        <f ca="1">IF(I56&gt;0,I56,$E$54*(1+$E$55)^(COUNT($H$54:H56)-1))</f>
        <v>0</v>
      </c>
      <c r="N56" s="119"/>
      <c r="P56" s="146"/>
      <c r="Q56" s="146"/>
      <c r="R56" s="146"/>
      <c r="S56" s="146"/>
      <c r="U56" s="146"/>
      <c r="W56" s="146"/>
    </row>
    <row r="57" spans="2:30" ht="15.75" customHeight="1">
      <c r="G57" s="451" t="str">
        <f ca="1">'INPUT | TSz &gt; Technik'!B16</f>
        <v>Jahr 4</v>
      </c>
      <c r="H57" s="117">
        <f ca="1">'INPUT | TSz &gt; Technik'!C16</f>
        <v>2027</v>
      </c>
      <c r="I57" s="220"/>
      <c r="K57" s="199">
        <f ca="1">IF(I57&gt;0,I57,$E$54*(1+$E$55)^(COUNT($H$54:H57)-1))</f>
        <v>0</v>
      </c>
      <c r="N57" s="119"/>
      <c r="P57" s="146"/>
      <c r="Q57" s="146"/>
      <c r="R57" s="146"/>
      <c r="S57" s="146"/>
      <c r="U57" s="146"/>
      <c r="W57" s="146"/>
    </row>
    <row r="58" spans="2:30" ht="15.75" customHeight="1">
      <c r="G58" s="451" t="str">
        <f ca="1">'INPUT | TSz &gt; Technik'!B17</f>
        <v>Jahr 5</v>
      </c>
      <c r="H58" s="117">
        <f ca="1">'INPUT | TSz &gt; Technik'!C17</f>
        <v>2028</v>
      </c>
      <c r="I58" s="220"/>
      <c r="K58" s="199">
        <f ca="1">IF(I58&gt;0,I58,$E$54*(1+$E$55)^(COUNT($H$54:H58)-1))</f>
        <v>0</v>
      </c>
      <c r="N58" s="119"/>
      <c r="P58" s="146"/>
      <c r="Q58" s="146"/>
      <c r="R58" s="146"/>
      <c r="S58" s="146"/>
      <c r="U58" s="146"/>
      <c r="W58" s="146"/>
    </row>
    <row r="59" spans="2:30" ht="15.75" customHeight="1">
      <c r="G59" s="451" t="str">
        <f ca="1">'INPUT | TSz &gt; Technik'!B18</f>
        <v>Jahr 6</v>
      </c>
      <c r="H59" s="117">
        <f ca="1">'INPUT | TSz &gt; Technik'!C18</f>
        <v>2029</v>
      </c>
      <c r="I59" s="220"/>
      <c r="K59" s="199">
        <f ca="1">IF(I59&gt;0,I59,$E$54*(1+$E$55)^(COUNT($H$54:H59)-1))</f>
        <v>0</v>
      </c>
      <c r="N59" s="119"/>
      <c r="P59" s="146"/>
      <c r="Q59" s="146"/>
      <c r="R59" s="146"/>
      <c r="S59" s="146"/>
      <c r="U59" s="146"/>
      <c r="W59" s="146"/>
    </row>
    <row r="60" spans="2:30" ht="15.75" customHeight="1">
      <c r="G60" s="451" t="str">
        <f ca="1">'INPUT | TSz &gt; Technik'!B19</f>
        <v>Jahr 7</v>
      </c>
      <c r="H60" s="117">
        <f ca="1">'INPUT | TSz &gt; Technik'!C19</f>
        <v>2030</v>
      </c>
      <c r="I60" s="220"/>
      <c r="K60" s="199">
        <f ca="1">IF(I60&gt;0,I60,$E$54*(1+$E$55)^(COUNT($H$54:H60)-1))</f>
        <v>0</v>
      </c>
      <c r="N60" s="119"/>
      <c r="P60" s="146"/>
      <c r="Q60" s="146"/>
      <c r="R60" s="146"/>
      <c r="S60" s="146"/>
      <c r="U60" s="146"/>
      <c r="W60" s="146"/>
    </row>
    <row r="61" spans="2:30" ht="15.75" customHeight="1">
      <c r="G61" s="451" t="str">
        <f ca="1">'INPUT | TSz &gt; Technik'!B20</f>
        <v>Jahr 8</v>
      </c>
      <c r="H61" s="117">
        <f ca="1">'INPUT | TSz &gt; Technik'!C20</f>
        <v>2031</v>
      </c>
      <c r="I61" s="220"/>
      <c r="K61" s="199">
        <f ca="1">IF(I61&gt;0,I61,$E$54*(1+$E$55)^(COUNT($H$54:H61)-1))</f>
        <v>0</v>
      </c>
      <c r="N61" s="119"/>
      <c r="P61" s="146"/>
      <c r="Q61" s="146"/>
      <c r="R61" s="146"/>
      <c r="S61" s="146"/>
      <c r="U61" s="146"/>
      <c r="W61" s="146"/>
    </row>
    <row r="62" spans="2:30" ht="15.75" customHeight="1">
      <c r="G62" s="451" t="str">
        <f ca="1">'INPUT | TSz &gt; Technik'!B21</f>
        <v>Jahr 9</v>
      </c>
      <c r="H62" s="117">
        <f ca="1">'INPUT | TSz &gt; Technik'!C21</f>
        <v>2032</v>
      </c>
      <c r="I62" s="220"/>
      <c r="K62" s="199">
        <f ca="1">IF(I62&gt;0,I62,$E$54*(1+$E$55)^(COUNT($H$54:H62)-1))</f>
        <v>0</v>
      </c>
      <c r="N62" s="119"/>
      <c r="P62" s="146"/>
      <c r="Q62" s="146"/>
      <c r="R62" s="146"/>
      <c r="S62" s="146"/>
      <c r="U62" s="146"/>
      <c r="W62" s="146"/>
    </row>
    <row r="63" spans="2:30" ht="15.75" customHeight="1">
      <c r="G63" s="451" t="str">
        <f ca="1">'INPUT | TSz &gt; Technik'!B22</f>
        <v>Jahr 10</v>
      </c>
      <c r="H63" s="117">
        <f ca="1">'INPUT | TSz &gt; Technik'!C22</f>
        <v>2033</v>
      </c>
      <c r="I63" s="220"/>
      <c r="K63" s="199">
        <f ca="1">IF(I63&gt;0,I63,$E$54*(1+$E$55)^(COUNT($H$54:H63)-1))</f>
        <v>0</v>
      </c>
      <c r="N63" s="119"/>
      <c r="P63" s="146"/>
      <c r="Q63" s="146"/>
      <c r="R63" s="146"/>
      <c r="S63" s="146"/>
      <c r="U63" s="146"/>
      <c r="W63" s="146"/>
    </row>
    <row r="64" spans="2:30" ht="15.75" customHeight="1">
      <c r="G64" s="451" t="str">
        <f ca="1">'INPUT | TSz &gt; Technik'!B23</f>
        <v>Jahr 11</v>
      </c>
      <c r="H64" s="117">
        <f ca="1">'INPUT | TSz &gt; Technik'!C23</f>
        <v>2034</v>
      </c>
      <c r="I64" s="220"/>
      <c r="K64" s="199">
        <f ca="1">IF(I64&gt;0,I64,$E$54*(1+$E$55)^(COUNT($H$54:H64)-1))</f>
        <v>0</v>
      </c>
      <c r="N64" s="119"/>
      <c r="P64" s="146"/>
      <c r="Q64" s="146"/>
      <c r="R64" s="146"/>
      <c r="S64" s="146"/>
      <c r="U64" s="146"/>
      <c r="W64" s="146"/>
    </row>
    <row r="65" spans="7:23" ht="15.75" customHeight="1">
      <c r="G65" s="451" t="str">
        <f ca="1">'INPUT | TSz &gt; Technik'!B24</f>
        <v>Jahr 12</v>
      </c>
      <c r="H65" s="117">
        <f ca="1">'INPUT | TSz &gt; Technik'!C24</f>
        <v>2035</v>
      </c>
      <c r="I65" s="220"/>
      <c r="K65" s="199">
        <f ca="1">IF(I65&gt;0,I65,$E$54*(1+$E$55)^(COUNT($H$54:H65)-1))</f>
        <v>0</v>
      </c>
      <c r="N65" s="119"/>
      <c r="P65" s="146"/>
      <c r="Q65" s="146"/>
      <c r="R65" s="146"/>
      <c r="S65" s="146"/>
      <c r="U65" s="146"/>
      <c r="W65" s="146"/>
    </row>
    <row r="66" spans="7:23" ht="15.75" customHeight="1">
      <c r="G66" s="451" t="str">
        <f ca="1">'INPUT | TSz &gt; Technik'!B25</f>
        <v>Jahr 13</v>
      </c>
      <c r="H66" s="117">
        <f ca="1">'INPUT | TSz &gt; Technik'!C25</f>
        <v>2036</v>
      </c>
      <c r="I66" s="220"/>
      <c r="K66" s="199">
        <f ca="1">IF(I66&gt;0,I66,$E$54*(1+$E$55)^(COUNT($H$54:H66)-1))</f>
        <v>0</v>
      </c>
      <c r="N66" s="119"/>
      <c r="P66" s="146"/>
      <c r="Q66" s="146"/>
      <c r="R66" s="146"/>
      <c r="S66" s="146"/>
      <c r="U66" s="146"/>
      <c r="W66" s="146"/>
    </row>
    <row r="67" spans="7:23" ht="15.75" customHeight="1">
      <c r="G67" s="451" t="str">
        <f ca="1">'INPUT | TSz &gt; Technik'!B26</f>
        <v>Jahr 14</v>
      </c>
      <c r="H67" s="117">
        <f ca="1">'INPUT | TSz &gt; Technik'!C26</f>
        <v>2037</v>
      </c>
      <c r="I67" s="220"/>
      <c r="K67" s="199">
        <f ca="1">IF(I67&gt;0,I67,$E$54*(1+$E$55)^(COUNT($H$54:H67)-1))</f>
        <v>0</v>
      </c>
      <c r="N67" s="119"/>
      <c r="P67" s="146"/>
      <c r="Q67" s="146"/>
      <c r="R67" s="146"/>
      <c r="S67" s="146"/>
      <c r="U67" s="146"/>
      <c r="W67" s="146"/>
    </row>
    <row r="68" spans="7:23" ht="15.75" customHeight="1">
      <c r="G68" s="451" t="str">
        <f ca="1">'INPUT | TSz &gt; Technik'!B27</f>
        <v>Jahr 15</v>
      </c>
      <c r="H68" s="117">
        <f ca="1">'INPUT | TSz &gt; Technik'!C27</f>
        <v>2038</v>
      </c>
      <c r="I68" s="220"/>
      <c r="K68" s="199">
        <f ca="1">IF(I68&gt;0,I68,$E$54*(1+$E$55)^(COUNT($H$54:H68)-1))</f>
        <v>0</v>
      </c>
      <c r="N68" s="119"/>
      <c r="P68" s="146"/>
      <c r="Q68" s="146"/>
      <c r="R68" s="146"/>
      <c r="S68" s="146"/>
      <c r="U68" s="146"/>
      <c r="W68" s="146"/>
    </row>
    <row r="69" spans="7:23" ht="15.75" customHeight="1">
      <c r="G69" s="451" t="str">
        <f ca="1">'INPUT | TSz &gt; Technik'!B28</f>
        <v>Jahr 16</v>
      </c>
      <c r="H69" s="117">
        <f ca="1">'INPUT | TSz &gt; Technik'!C28</f>
        <v>2039</v>
      </c>
      <c r="I69" s="220"/>
      <c r="K69" s="199">
        <f ca="1">IF(I69&gt;0,I69,$E$54*(1+$E$55)^(COUNT($H$54:H69)-1))</f>
        <v>0</v>
      </c>
      <c r="N69" s="119"/>
      <c r="P69" s="146"/>
      <c r="Q69" s="146"/>
      <c r="R69" s="146"/>
      <c r="S69" s="146"/>
      <c r="U69" s="146"/>
      <c r="W69" s="146"/>
    </row>
    <row r="70" spans="7:23" ht="15.75" customHeight="1">
      <c r="G70" s="451" t="str">
        <f ca="1">'INPUT | TSz &gt; Technik'!B29</f>
        <v>Jahr 17</v>
      </c>
      <c r="H70" s="117">
        <f ca="1">'INPUT | TSz &gt; Technik'!C29</f>
        <v>2040</v>
      </c>
      <c r="I70" s="220"/>
      <c r="K70" s="199">
        <f ca="1">IF(I70&gt;0,I70,$E$54*(1+$E$55)^(COUNT($H$54:H70)-1))</f>
        <v>0</v>
      </c>
      <c r="N70" s="119"/>
      <c r="P70" s="146"/>
      <c r="Q70" s="146"/>
      <c r="R70" s="146"/>
      <c r="S70" s="146"/>
      <c r="U70" s="146"/>
      <c r="W70" s="146"/>
    </row>
    <row r="71" spans="7:23" ht="15.75" customHeight="1">
      <c r="G71" s="451" t="str">
        <f ca="1">'INPUT | TSz &gt; Technik'!B30</f>
        <v>Jahr 18</v>
      </c>
      <c r="H71" s="117">
        <f ca="1">'INPUT | TSz &gt; Technik'!C30</f>
        <v>2041</v>
      </c>
      <c r="I71" s="220"/>
      <c r="K71" s="199">
        <f ca="1">IF(I71&gt;0,I71,$E$54*(1+$E$55)^(COUNT($H$54:H71)-1))</f>
        <v>0</v>
      </c>
      <c r="N71" s="119"/>
      <c r="P71" s="146"/>
      <c r="Q71" s="146"/>
      <c r="R71" s="146"/>
      <c r="S71" s="146"/>
      <c r="U71" s="146"/>
      <c r="W71" s="146"/>
    </row>
    <row r="72" spans="7:23" ht="15.75" customHeight="1">
      <c r="G72" s="451" t="str">
        <f ca="1">'INPUT | TSz &gt; Technik'!B31</f>
        <v>Jahr 19</v>
      </c>
      <c r="H72" s="117">
        <f ca="1">'INPUT | TSz &gt; Technik'!C31</f>
        <v>2042</v>
      </c>
      <c r="I72" s="220"/>
      <c r="K72" s="199">
        <f ca="1">IF(I72&gt;0,I72,$E$54*(1+$E$55)^(COUNT($H$54:H72)-1))</f>
        <v>0</v>
      </c>
      <c r="N72" s="119"/>
      <c r="P72" s="146"/>
      <c r="Q72" s="146"/>
      <c r="R72" s="146"/>
      <c r="S72" s="146"/>
      <c r="U72" s="146"/>
      <c r="W72" s="146"/>
    </row>
    <row r="73" spans="7:23" ht="15.75" customHeight="1">
      <c r="G73" s="451" t="str">
        <f ca="1">'INPUT | TSz &gt; Technik'!B32</f>
        <v>Jahr 20</v>
      </c>
      <c r="H73" s="117">
        <f ca="1">'INPUT | TSz &gt; Technik'!C32</f>
        <v>2043</v>
      </c>
      <c r="I73" s="220"/>
      <c r="K73" s="199">
        <f ca="1">IF(I73&gt;0,I73,$E$54*(1+$E$55)^(COUNT($H$54:H73)-1))</f>
        <v>0</v>
      </c>
      <c r="N73" s="119"/>
      <c r="P73" s="146"/>
      <c r="Q73" s="146"/>
      <c r="R73" s="146"/>
      <c r="S73" s="146"/>
      <c r="U73" s="146"/>
      <c r="W73" s="146"/>
    </row>
    <row r="74" spans="7:23" ht="15.75" customHeight="1">
      <c r="G74" s="451" t="str">
        <f ca="1">'INPUT | TSz &gt; Technik'!B33</f>
        <v>Jahr 21</v>
      </c>
      <c r="H74" s="117">
        <f ca="1">'INPUT | TSz &gt; Technik'!C33</f>
        <v>2044</v>
      </c>
      <c r="I74" s="220"/>
      <c r="K74" s="199">
        <f ca="1">IF(I74&gt;0,I74,$E$54*(1+$E$55)^(COUNT($H$54:H74)-1))</f>
        <v>0</v>
      </c>
      <c r="N74" s="119"/>
      <c r="P74" s="146"/>
      <c r="Q74" s="146"/>
      <c r="R74" s="146"/>
      <c r="S74" s="146"/>
      <c r="U74" s="146"/>
      <c r="W74" s="146"/>
    </row>
    <row r="75" spans="7:23" ht="15.75" customHeight="1">
      <c r="G75" s="451" t="str">
        <f ca="1">'INPUT | TSz &gt; Technik'!B34</f>
        <v>Jahr 22</v>
      </c>
      <c r="H75" s="117">
        <f ca="1">'INPUT | TSz &gt; Technik'!C34</f>
        <v>2045</v>
      </c>
      <c r="I75" s="220"/>
      <c r="K75" s="199">
        <f ca="1">IF(I75&gt;0,I75,$E$54*(1+$E$55)^(COUNT($H$54:H75)-1))</f>
        <v>0</v>
      </c>
      <c r="N75" s="119"/>
      <c r="P75" s="146"/>
      <c r="Q75" s="146"/>
      <c r="R75" s="146"/>
      <c r="S75" s="146"/>
      <c r="U75" s="146"/>
      <c r="W75" s="146"/>
    </row>
    <row r="76" spans="7:23" ht="15.75" customHeight="1">
      <c r="G76" s="451" t="str">
        <f ca="1">'INPUT | TSz &gt; Technik'!B35</f>
        <v>Jahr 23</v>
      </c>
      <c r="H76" s="117">
        <f ca="1">'INPUT | TSz &gt; Technik'!C35</f>
        <v>2046</v>
      </c>
      <c r="I76" s="220"/>
      <c r="K76" s="199">
        <f ca="1">IF(I76&gt;0,I76,$E$54*(1+$E$55)^(COUNT($H$54:H76)-1))</f>
        <v>0</v>
      </c>
      <c r="N76" s="119"/>
      <c r="P76" s="146"/>
      <c r="Q76" s="146"/>
      <c r="R76" s="146"/>
      <c r="S76" s="146"/>
      <c r="U76" s="146"/>
      <c r="W76" s="146"/>
    </row>
    <row r="77" spans="7:23" ht="15.75" customHeight="1">
      <c r="G77" s="451" t="str">
        <f ca="1">'INPUT | TSz &gt; Technik'!B36</f>
        <v>Jahr 24</v>
      </c>
      <c r="H77" s="117">
        <f ca="1">'INPUT | TSz &gt; Technik'!C36</f>
        <v>2047</v>
      </c>
      <c r="I77" s="220"/>
      <c r="K77" s="199">
        <f ca="1">IF(I77&gt;0,I77,$E$54*(1+$E$55)^(COUNT($H$54:H77)-1))</f>
        <v>0</v>
      </c>
      <c r="N77" s="119"/>
      <c r="P77" s="146"/>
      <c r="Q77" s="146"/>
      <c r="R77" s="146"/>
      <c r="S77" s="146"/>
      <c r="U77" s="146"/>
      <c r="W77" s="146"/>
    </row>
    <row r="78" spans="7:23" ht="15.75" customHeight="1">
      <c r="G78" s="451" t="str">
        <f ca="1">'INPUT | TSz &gt; Technik'!B37</f>
        <v>Jahr 25</v>
      </c>
      <c r="H78" s="117">
        <f ca="1">'INPUT | TSz &gt; Technik'!C37</f>
        <v>2048</v>
      </c>
      <c r="I78" s="220"/>
      <c r="K78" s="199">
        <f ca="1">IF(I78&gt;0,I78,$E$54*(1+$E$55)^(COUNT($H$54:H78)-1))</f>
        <v>0</v>
      </c>
      <c r="N78" s="119"/>
      <c r="P78" s="146"/>
      <c r="Q78" s="146"/>
      <c r="R78" s="146"/>
      <c r="S78" s="146"/>
      <c r="U78" s="146"/>
      <c r="W78" s="146"/>
    </row>
    <row r="79" spans="7:23" ht="15.75" customHeight="1">
      <c r="G79" s="451" t="str">
        <f ca="1">'INPUT | TSz &gt; Technik'!B38</f>
        <v>Jahr 26</v>
      </c>
      <c r="H79" s="117">
        <f ca="1">'INPUT | TSz &gt; Technik'!C38</f>
        <v>2049</v>
      </c>
      <c r="I79" s="220"/>
      <c r="K79" s="199">
        <f ca="1">IF(I79&gt;0,I79,$E$54*(1+$E$55)^(COUNT($H$54:H79)-1))</f>
        <v>0</v>
      </c>
      <c r="N79" s="119"/>
      <c r="P79" s="146"/>
      <c r="Q79" s="146"/>
      <c r="R79" s="146"/>
      <c r="S79" s="146"/>
      <c r="U79" s="146"/>
      <c r="W79" s="146"/>
    </row>
    <row r="80" spans="7:23" ht="15.75" customHeight="1">
      <c r="G80" s="451" t="str">
        <f ca="1">'INPUT | TSz &gt; Technik'!B39</f>
        <v>Jahr 27</v>
      </c>
      <c r="H80" s="117">
        <f ca="1">'INPUT | TSz &gt; Technik'!C39</f>
        <v>2050</v>
      </c>
      <c r="I80" s="220"/>
      <c r="K80" s="199">
        <f ca="1">IF(I80&gt;0,I80,$E$54*(1+$E$55)^(COUNT($H$54:H80)-1))</f>
        <v>0</v>
      </c>
      <c r="N80" s="119"/>
      <c r="P80" s="146"/>
      <c r="Q80" s="146"/>
      <c r="R80" s="146"/>
      <c r="S80" s="146"/>
      <c r="U80" s="146"/>
      <c r="W80" s="146"/>
    </row>
    <row r="81" spans="2:23" ht="15.75" customHeight="1">
      <c r="G81" s="451" t="str">
        <f ca="1">'INPUT | TSz &gt; Technik'!B40</f>
        <v>Jahr 28</v>
      </c>
      <c r="H81" s="117">
        <f ca="1">'INPUT | TSz &gt; Technik'!C40</f>
        <v>2051</v>
      </c>
      <c r="I81" s="220"/>
      <c r="K81" s="199">
        <f ca="1">IF(I81&gt;0,I81,$E$54*(1+$E$55)^(COUNT($H$54:H81)-1))</f>
        <v>0</v>
      </c>
      <c r="N81" s="119"/>
      <c r="P81" s="146"/>
      <c r="Q81" s="146"/>
      <c r="R81" s="146"/>
      <c r="S81" s="146"/>
      <c r="U81" s="146"/>
      <c r="W81" s="146"/>
    </row>
    <row r="82" spans="2:23" ht="15.75" customHeight="1">
      <c r="G82" s="451" t="str">
        <f ca="1">'INPUT | TSz &gt; Technik'!B41</f>
        <v>Jahr 29</v>
      </c>
      <c r="H82" s="117">
        <f ca="1">'INPUT | TSz &gt; Technik'!C41</f>
        <v>2052</v>
      </c>
      <c r="I82" s="220"/>
      <c r="K82" s="199">
        <f ca="1">IF(I82&gt;0,I82,$E$54*(1+$E$55)^(COUNT($H$54:H82)-1))</f>
        <v>0</v>
      </c>
      <c r="N82" s="119"/>
      <c r="P82" s="146"/>
      <c r="Q82" s="146"/>
      <c r="R82" s="146"/>
      <c r="S82" s="146"/>
      <c r="U82" s="146"/>
      <c r="W82" s="146"/>
    </row>
    <row r="83" spans="2:23" ht="15.75" customHeight="1">
      <c r="G83" s="451" t="str">
        <f ca="1">'INPUT | TSz &gt; Technik'!B42</f>
        <v>Jahr 30</v>
      </c>
      <c r="H83" s="117">
        <f ca="1">'INPUT | TSz &gt; Technik'!C42</f>
        <v>2053</v>
      </c>
      <c r="I83" s="220"/>
      <c r="K83" s="199">
        <f ca="1">IF(I83&gt;0,I83,$E$54*(1+$E$55)^(COUNT($H$54:H83)-1))</f>
        <v>0</v>
      </c>
      <c r="N83" s="119"/>
      <c r="P83" s="146"/>
      <c r="Q83" s="146"/>
      <c r="R83" s="146"/>
      <c r="S83" s="146"/>
      <c r="U83" s="146"/>
      <c r="W83" s="146"/>
    </row>
    <row r="84" spans="2:23" ht="17.100000000000001" customHeight="1">
      <c r="G84" s="310"/>
      <c r="H84" s="310"/>
      <c r="I84" s="310"/>
      <c r="U84" s="146"/>
      <c r="W84" s="146"/>
    </row>
    <row r="85" spans="2:23" ht="21">
      <c r="B85" s="152" t="s">
        <v>442</v>
      </c>
      <c r="C85" s="152"/>
      <c r="D85" s="152"/>
      <c r="E85" s="152"/>
      <c r="F85" s="152"/>
      <c r="G85" s="152"/>
      <c r="H85" s="152"/>
      <c r="I85" s="152"/>
      <c r="J85" s="152"/>
      <c r="K85" s="152"/>
      <c r="L85" s="152"/>
      <c r="N85" s="155"/>
      <c r="O85" s="309"/>
      <c r="U85" s="146"/>
      <c r="W85" s="146"/>
    </row>
    <row r="86" spans="2:23" ht="6.6" customHeight="1">
      <c r="L86" s="26"/>
      <c r="M86" s="26"/>
    </row>
    <row r="87" spans="2:23" ht="19.149999999999999" customHeight="1">
      <c r="B87" s="125" t="s">
        <v>458</v>
      </c>
      <c r="C87" s="26"/>
      <c r="G87" s="125" t="s">
        <v>457</v>
      </c>
      <c r="M87" s="26"/>
      <c r="N87" s="486" t="s">
        <v>448</v>
      </c>
      <c r="R87" s="141"/>
    </row>
    <row r="88" spans="2:23" ht="16.899999999999999" customHeight="1">
      <c r="H88" s="123" t="s">
        <v>447</v>
      </c>
      <c r="I88" s="158" t="s">
        <v>264</v>
      </c>
      <c r="M88" s="26"/>
      <c r="N88" s="486"/>
    </row>
    <row r="89" spans="2:23" ht="4.9000000000000004" customHeight="1">
      <c r="F89" s="26"/>
      <c r="M89" s="26"/>
      <c r="N89" s="486"/>
    </row>
    <row r="90" spans="2:23" ht="16.899999999999999" customHeight="1">
      <c r="D90" s="123" t="s">
        <v>459</v>
      </c>
      <c r="E90" s="126"/>
      <c r="H90" s="112" t="str">
        <f>I88</f>
        <v>Euro</v>
      </c>
      <c r="I90" s="126"/>
      <c r="M90" s="26"/>
      <c r="N90" s="486"/>
    </row>
    <row r="91" spans="2:23" ht="16.899999999999999" customHeight="1">
      <c r="D91" s="112" t="s">
        <v>456</v>
      </c>
      <c r="E91" s="122"/>
      <c r="G91" s="456"/>
      <c r="H91" s="112" t="s">
        <v>456</v>
      </c>
      <c r="I91" s="122"/>
      <c r="M91" s="26"/>
      <c r="N91" s="486"/>
    </row>
    <row r="92" spans="2:23" ht="4.9000000000000004" customHeight="1">
      <c r="L92" s="26"/>
      <c r="M92" s="26"/>
      <c r="N92" s="486"/>
    </row>
    <row r="93" spans="2:23" ht="16.899999999999999" customHeight="1">
      <c r="H93" s="123" t="s">
        <v>308</v>
      </c>
      <c r="I93" s="124">
        <v>2024</v>
      </c>
      <c r="L93" s="26"/>
      <c r="M93" s="26"/>
      <c r="N93" s="486"/>
      <c r="P93" s="149"/>
    </row>
    <row r="94" spans="2:23">
      <c r="L94" s="26"/>
      <c r="M94" s="26"/>
      <c r="N94" s="486"/>
      <c r="P94" s="149"/>
    </row>
    <row r="95" spans="2:23">
      <c r="B95" s="155"/>
      <c r="C95" s="155"/>
      <c r="D95" s="155"/>
      <c r="E95" s="155"/>
      <c r="F95" s="155"/>
      <c r="G95" s="155"/>
      <c r="H95" s="155"/>
      <c r="I95" s="155"/>
      <c r="J95" s="155"/>
      <c r="K95" s="155"/>
      <c r="L95" s="155"/>
      <c r="N95" s="155"/>
      <c r="P95" s="149"/>
    </row>
    <row r="96" spans="2:23">
      <c r="P96" s="149"/>
    </row>
    <row r="97" spans="16:23">
      <c r="P97" s="306" t="s">
        <v>118</v>
      </c>
      <c r="Q97" s="157"/>
      <c r="R97" s="157"/>
      <c r="S97" s="157"/>
      <c r="T97" s="157"/>
      <c r="U97" s="157"/>
      <c r="V97" s="157"/>
      <c r="W97" s="157"/>
    </row>
    <row r="98" spans="16:23">
      <c r="P98" s="149"/>
    </row>
    <row r="99" spans="16:23">
      <c r="P99" s="141" t="s">
        <v>120</v>
      </c>
      <c r="S99" s="147" t="s">
        <v>315</v>
      </c>
    </row>
    <row r="100" spans="16:23">
      <c r="P100" s="131" t="s">
        <v>122</v>
      </c>
      <c r="S100" s="146" t="s">
        <v>317</v>
      </c>
    </row>
    <row r="101" spans="16:23">
      <c r="P101" s="131" t="s">
        <v>264</v>
      </c>
      <c r="S101" s="146" t="s">
        <v>318</v>
      </c>
    </row>
    <row r="102" spans="16:23">
      <c r="P102" s="149"/>
    </row>
    <row r="103" spans="16:23">
      <c r="P103" s="307" t="s">
        <v>323</v>
      </c>
      <c r="Q103" s="157"/>
      <c r="R103" s="157"/>
      <c r="S103" s="157"/>
      <c r="T103" s="157"/>
      <c r="U103" s="157"/>
      <c r="V103" s="157"/>
      <c r="W103" s="157"/>
    </row>
    <row r="104" spans="16:23">
      <c r="P104" s="141" t="s">
        <v>314</v>
      </c>
    </row>
    <row r="107" spans="16:23">
      <c r="P107" s="141" t="s">
        <v>360</v>
      </c>
    </row>
    <row r="108" spans="16:23">
      <c r="P108" s="131">
        <f ca="1">'INPUT | Allgemeines'!R102</f>
        <v>30</v>
      </c>
    </row>
    <row r="111" spans="16:23">
      <c r="P111" s="307" t="s">
        <v>303</v>
      </c>
      <c r="Q111" s="157"/>
      <c r="R111" s="157"/>
      <c r="S111" s="157"/>
      <c r="T111" s="157"/>
      <c r="U111" s="157"/>
      <c r="V111" s="157"/>
      <c r="W111" s="157"/>
    </row>
    <row r="112" spans="16:23">
      <c r="P112" s="141" t="s">
        <v>307</v>
      </c>
    </row>
    <row r="113" spans="16:23">
      <c r="P113" s="131">
        <f>IF(I93=0,'INPUT | Allgemeines'!R87,I93)</f>
        <v>2024</v>
      </c>
    </row>
    <row r="115" spans="16:23">
      <c r="P115" s="141" t="s">
        <v>313</v>
      </c>
    </row>
    <row r="116" spans="16:23">
      <c r="P116" s="131">
        <f>IF(P105="",0,E54)</f>
        <v>0</v>
      </c>
      <c r="Q116" s="131">
        <f>IF(Q105="",0,#REF!)</f>
        <v>0</v>
      </c>
      <c r="R116" s="131">
        <f>IF(R105="",0,#REF!)</f>
        <v>0</v>
      </c>
    </row>
    <row r="117" spans="16:23">
      <c r="P117" s="131">
        <f>IF(P105="",0,E55)</f>
        <v>0</v>
      </c>
      <c r="Q117" s="131">
        <f>IF(Q105="",0,#REF!)</f>
        <v>0</v>
      </c>
      <c r="R117" s="131">
        <f>IF(R105="",0,#REF!)</f>
        <v>0</v>
      </c>
    </row>
    <row r="121" spans="16:23">
      <c r="P121" s="307" t="s">
        <v>332</v>
      </c>
      <c r="Q121" s="157"/>
      <c r="R121" s="157"/>
      <c r="S121" s="157"/>
      <c r="T121" s="157"/>
      <c r="U121" s="157"/>
      <c r="V121" s="157"/>
      <c r="W121" s="157"/>
    </row>
    <row r="122" spans="16:23">
      <c r="P122" s="328"/>
      <c r="Q122" s="141"/>
      <c r="T122" s="141"/>
    </row>
    <row r="123" spans="16:23">
      <c r="P123" s="141"/>
    </row>
    <row r="124" spans="16:23">
      <c r="P124" s="141"/>
      <c r="Q124" s="141"/>
      <c r="R124" s="141"/>
    </row>
    <row r="126" spans="16:23">
      <c r="Q126" s="332"/>
    </row>
    <row r="127" spans="16:23">
      <c r="P127" s="141" t="s">
        <v>335</v>
      </c>
      <c r="Q127" s="141"/>
    </row>
    <row r="128" spans="16:23">
      <c r="Q128" s="141" t="s">
        <v>334</v>
      </c>
      <c r="R128" s="141"/>
      <c r="S128" s="141" t="s">
        <v>316</v>
      </c>
      <c r="T128" s="141" t="s">
        <v>319</v>
      </c>
      <c r="V128" s="141"/>
    </row>
    <row r="129" spans="16:20">
      <c r="P129" s="131" t="str">
        <f>'INPUT | Allgemeines'!S42</f>
        <v>nicht definiert</v>
      </c>
      <c r="Q129" s="346" t="s">
        <v>499</v>
      </c>
      <c r="S129" s="346" t="s">
        <v>437</v>
      </c>
      <c r="T129" s="346" t="s">
        <v>438</v>
      </c>
    </row>
    <row r="130" spans="16:20">
      <c r="P130" s="131" t="str">
        <f>'INPUT | Allgemeines'!S43</f>
        <v>Verteilung</v>
      </c>
      <c r="Q130" s="346" t="s">
        <v>499</v>
      </c>
      <c r="S130" s="346" t="s">
        <v>437</v>
      </c>
      <c r="T130" s="346" t="s">
        <v>438</v>
      </c>
    </row>
    <row r="131" spans="16:20">
      <c r="P131" s="131" t="str">
        <f>'INPUT | Allgemeines'!S44</f>
        <v>Verteilung</v>
      </c>
      <c r="Q131" s="346" t="s">
        <v>499</v>
      </c>
      <c r="S131" s="346" t="s">
        <v>437</v>
      </c>
      <c r="T131" s="346" t="s">
        <v>438</v>
      </c>
    </row>
    <row r="132" spans="16:20">
      <c r="P132" s="131" t="str">
        <f>'INPUT | Allgemeines'!S45</f>
        <v>Verteilung</v>
      </c>
      <c r="Q132" s="346" t="s">
        <v>499</v>
      </c>
      <c r="R132" s="131" t="s">
        <v>336</v>
      </c>
      <c r="S132" s="346" t="s">
        <v>437</v>
      </c>
      <c r="T132" s="346" t="s">
        <v>439</v>
      </c>
    </row>
    <row r="134" spans="16:20">
      <c r="P134" s="141" t="s">
        <v>333</v>
      </c>
    </row>
    <row r="135" spans="16:20">
      <c r="Q135" s="131" t="str">
        <f>INDEX(Q129:Q132,MATCH($P$145,$P$129:$P$132,0))</f>
        <v>Spezifische Kosten der Energiedurchleitung</v>
      </c>
      <c r="R135" s="131">
        <f>INDEX(R129:R132,MATCH($P$145,$P$129:$P$132,0))</f>
        <v>0</v>
      </c>
      <c r="S135" s="131" t="str">
        <f>INDEX(S129:S132,MATCH($P$145,$P$129:$P$132,0))</f>
        <v>Spezifische Kosten</v>
      </c>
      <c r="T135" s="131" t="str">
        <f>INDEX(T129:T132,MATCH($P$145,$P$129:$P$132,0))</f>
        <v xml:space="preserve">Kostenentw. </v>
      </c>
    </row>
    <row r="139" spans="16:20">
      <c r="P139" s="141" t="s">
        <v>341</v>
      </c>
    </row>
    <row r="140" spans="16:20">
      <c r="P140" s="141" t="s">
        <v>342</v>
      </c>
    </row>
    <row r="141" spans="16:20">
      <c r="P141" s="131">
        <f>'INPUT | Allgemeines'!$O$80</f>
        <v>0</v>
      </c>
    </row>
    <row r="142" spans="16:20">
      <c r="P142" s="141" t="s">
        <v>343</v>
      </c>
    </row>
    <row r="143" spans="16:20">
      <c r="P143" s="131">
        <f>'INPUT | Allgemeines'!$O$82</f>
        <v>1</v>
      </c>
    </row>
    <row r="144" spans="16:20">
      <c r="P144" s="141" t="s">
        <v>344</v>
      </c>
    </row>
    <row r="145" spans="16:16">
      <c r="P145" s="131" t="str">
        <f>'INPUT | Allgemeines'!$O$84</f>
        <v>nicht definiert</v>
      </c>
    </row>
  </sheetData>
  <sheetProtection algorithmName="SHA-512" hashValue="rn/5I4kiKDYsnlncTGLYe9CvOvmF2Dx2jqby/T4ChwzqhWg/dt18EaKcR3dDI7BdbYi59cGlZDkkaVNg7qannw==" saltValue="lZISr8dYneIXQWjJrdEQ6g==" spinCount="100000" sheet="1"/>
  <mergeCells count="7">
    <mergeCell ref="N87:N94"/>
    <mergeCell ref="B12:C12"/>
    <mergeCell ref="N14:N16"/>
    <mergeCell ref="N51:N53"/>
    <mergeCell ref="N9:N13"/>
    <mergeCell ref="N17:N20"/>
    <mergeCell ref="N21:N23"/>
  </mergeCells>
  <phoneticPr fontId="98" type="noConversion"/>
  <conditionalFormatting sqref="B14:B47">
    <cfRule type="expression" dxfId="51" priority="6">
      <formula>$C14=""</formula>
    </cfRule>
  </conditionalFormatting>
  <conditionalFormatting sqref="E14:K47">
    <cfRule type="expression" dxfId="50" priority="4">
      <formula>$C14=""</formula>
    </cfRule>
  </conditionalFormatting>
  <conditionalFormatting sqref="G54:G83">
    <cfRule type="expression" dxfId="49" priority="53">
      <formula>$H54=""</formula>
    </cfRule>
  </conditionalFormatting>
  <conditionalFormatting sqref="I54:I83 K54:K83">
    <cfRule type="expression" dxfId="48" priority="54">
      <formula>$H54=""</formula>
    </cfRule>
  </conditionalFormatting>
  <conditionalFormatting sqref="I90">
    <cfRule type="expression" dxfId="47" priority="55">
      <formula>$I$88=$P$100</formula>
    </cfRule>
    <cfRule type="expression" dxfId="46" priority="56">
      <formula>AND($I$88=$P$100,$I$90&gt;1)</formula>
    </cfRule>
  </conditionalFormatting>
  <dataValidations count="3">
    <dataValidation type="list" allowBlank="1" showInputMessage="1" showErrorMessage="1" sqref="I88" xr:uid="{C52FCF1F-2F0E-4BFF-AAEA-5A1AD2529189}">
      <formula1>$P$100:$P$101</formula1>
    </dataValidation>
    <dataValidation type="whole" operator="greaterThan" allowBlank="1" showErrorMessage="1" errorTitle="Eingabe nicht korrekt" error="Bitte überprüfen Sie das Eingabeformat." sqref="I93" xr:uid="{68A18D2D-DE2B-474E-96EE-E7C9156EF2E6}">
      <formula1>Startjahr-1</formula1>
    </dataValidation>
    <dataValidation type="decimal" operator="greaterThan" allowBlank="1" showErrorMessage="1" errorTitle="Eingabe nicht korrekt" error="Bitte überprüfen Sie das Eingabeformat." sqref="E14:K47 E54:E55 I54:I83 E90:E91 I90:I91" xr:uid="{346D8B73-A317-4A19-9D46-3EE78C428BDF}">
      <formula1>-1</formula1>
    </dataValidation>
  </dataValidations>
  <hyperlinks>
    <hyperlink ref="N24" location="ErlKostenE1" display="&gt;&gt; Hier können Sie Erläuterungen hinterlegen" xr:uid="{B5A5BE06-C75F-4C73-8549-4523200B1EE4}"/>
  </hyperlink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 id="{69249F09-C4AE-44B2-9365-22839E16D781}">
            <xm:f>$C14=Ablage!$A$47</xm:f>
            <x14:dxf>
              <border>
                <bottom style="thin">
                  <color rgb="FFFF0000"/>
                </bottom>
                <vertical/>
                <horizontal/>
              </border>
            </x14:dxf>
          </x14:cfRule>
          <xm:sqref>C14:C47 E14:K47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A643-3918-4548-90F3-0FE296A65958}">
  <sheetPr>
    <tabColor rgb="FF00B0F0"/>
  </sheetPr>
  <dimension ref="B1:AC116"/>
  <sheetViews>
    <sheetView showGridLines="0" zoomScaleNormal="100" workbookViewId="0">
      <selection activeCell="E65" sqref="E65"/>
    </sheetView>
  </sheetViews>
  <sheetFormatPr baseColWidth="10" defaultColWidth="11.42578125" defaultRowHeight="15"/>
  <cols>
    <col min="1" max="1" width="3.7109375" customWidth="1"/>
    <col min="2" max="3" width="10.7109375" customWidth="1"/>
    <col min="4" max="4" width="1.42578125" customWidth="1"/>
    <col min="5" max="5" width="14.7109375" customWidth="1"/>
    <col min="6" max="6" width="1.5703125" customWidth="1"/>
    <col min="7" max="7" width="14.7109375" customWidth="1"/>
    <col min="8" max="8" width="5.85546875" customWidth="1"/>
    <col min="9" max="9" width="15.28515625" customWidth="1"/>
    <col min="10" max="10" width="1.7109375" customWidth="1"/>
    <col min="11" max="11" width="16.28515625" customWidth="1"/>
    <col min="12" max="12" width="4.140625" customWidth="1"/>
    <col min="13" max="13" width="15.28515625" customWidth="1"/>
    <col min="14" max="14" width="1.7109375" customWidth="1"/>
    <col min="15" max="15" width="15.28515625" customWidth="1"/>
    <col min="16" max="16" width="2.7109375" customWidth="1"/>
    <col min="17" max="17" width="1.5703125" customWidth="1"/>
    <col min="18" max="18" width="50.7109375" customWidth="1"/>
    <col min="19" max="19" width="12.28515625" customWidth="1"/>
    <col min="20" max="21" width="15.7109375" style="131" hidden="1" customWidth="1"/>
    <col min="22" max="22" width="11.42578125" style="131" hidden="1" customWidth="1"/>
    <col min="23" max="23" width="15.28515625" style="131" hidden="1" customWidth="1"/>
    <col min="24" max="24" width="14.5703125" style="131" hidden="1" customWidth="1"/>
    <col min="25" max="29" width="11.42578125" style="131" hidden="1" customWidth="1"/>
  </cols>
  <sheetData>
    <row r="1" spans="2:29" ht="4.9000000000000004" customHeight="1">
      <c r="T1" s="109"/>
      <c r="U1" s="110"/>
      <c r="V1" s="110"/>
    </row>
    <row r="2" spans="2:29" s="163" customFormat="1" ht="25.15" customHeight="1">
      <c r="B2" s="208" t="s">
        <v>265</v>
      </c>
      <c r="I2" s="208"/>
      <c r="J2" s="208"/>
      <c r="P2" s="112" t="s">
        <v>119</v>
      </c>
      <c r="Q2" s="209"/>
      <c r="R2" s="208" t="s">
        <v>117</v>
      </c>
      <c r="T2" s="145" t="s">
        <v>116</v>
      </c>
      <c r="U2" s="145" t="s">
        <v>116</v>
      </c>
      <c r="V2" s="145" t="s">
        <v>116</v>
      </c>
      <c r="W2" s="145" t="s">
        <v>116</v>
      </c>
      <c r="X2" s="145" t="s">
        <v>116</v>
      </c>
      <c r="Y2" s="145" t="s">
        <v>116</v>
      </c>
      <c r="Z2" s="334"/>
      <c r="AA2" s="334"/>
      <c r="AB2" s="334"/>
      <c r="AC2" s="334"/>
    </row>
    <row r="3" spans="2:29" s="87" customFormat="1" ht="15" customHeight="1">
      <c r="B3" s="125" t="str">
        <f>CONCATENATE("Tatsächliches Szenario (TSz) | ",Kurztitel)</f>
        <v>Tatsächliches Szenario (TSz) | Gasverteilnetz Süd</v>
      </c>
      <c r="I3" s="125"/>
      <c r="J3" s="125"/>
      <c r="K3" s="125"/>
      <c r="L3" s="125"/>
      <c r="P3" s="123"/>
      <c r="R3" s="212" t="s">
        <v>469</v>
      </c>
      <c r="S3" s="125"/>
      <c r="T3" s="214"/>
      <c r="U3" s="201"/>
      <c r="V3" s="201"/>
      <c r="W3" s="201"/>
      <c r="X3" s="215"/>
      <c r="Y3" s="201"/>
      <c r="Z3" s="201"/>
      <c r="AA3" s="201"/>
      <c r="AB3" s="201"/>
      <c r="AC3" s="201"/>
    </row>
    <row r="4" spans="2:29" ht="5.65" customHeight="1">
      <c r="P4" s="26"/>
      <c r="Q4" s="26"/>
    </row>
    <row r="5" spans="2:29" ht="21">
      <c r="B5" s="152" t="s">
        <v>506</v>
      </c>
      <c r="C5" s="152"/>
      <c r="D5" s="152"/>
      <c r="E5" s="152"/>
      <c r="F5" s="152"/>
      <c r="G5" s="152"/>
      <c r="H5" s="152"/>
      <c r="I5" s="152"/>
      <c r="J5" s="152"/>
      <c r="K5" s="152"/>
      <c r="L5" s="152"/>
      <c r="M5" s="152"/>
      <c r="N5" s="152"/>
      <c r="O5" s="152"/>
      <c r="P5" s="152"/>
      <c r="Q5" s="120"/>
      <c r="R5" s="152"/>
      <c r="S5" s="120"/>
      <c r="T5" s="110"/>
    </row>
    <row r="6" spans="2:29" ht="9" customHeight="1">
      <c r="B6" s="120"/>
      <c r="C6" s="120"/>
      <c r="D6" s="120"/>
      <c r="E6" s="120"/>
      <c r="F6" s="120"/>
      <c r="G6" s="120"/>
      <c r="H6" s="120"/>
      <c r="I6" s="120"/>
      <c r="J6" s="120"/>
      <c r="K6" s="120"/>
      <c r="L6" s="120"/>
      <c r="M6" s="120"/>
      <c r="N6" s="120"/>
      <c r="O6" s="120"/>
      <c r="P6" s="120"/>
      <c r="Q6" s="120"/>
      <c r="R6" s="120"/>
      <c r="S6" s="120"/>
      <c r="T6" s="110"/>
    </row>
    <row r="7" spans="2:29" s="236" customFormat="1" ht="18.75">
      <c r="B7" s="317" t="s">
        <v>440</v>
      </c>
      <c r="C7" s="313"/>
      <c r="D7" s="313"/>
      <c r="E7" s="313"/>
      <c r="F7" s="313"/>
      <c r="G7" s="313"/>
      <c r="H7" s="313"/>
      <c r="I7" s="313"/>
      <c r="J7" s="313"/>
      <c r="K7" s="313"/>
      <c r="M7" s="494" t="s">
        <v>451</v>
      </c>
      <c r="N7" s="494"/>
      <c r="O7" s="494"/>
      <c r="P7"/>
      <c r="Q7" s="314"/>
      <c r="R7" s="486" t="s">
        <v>450</v>
      </c>
      <c r="S7" s="314"/>
      <c r="T7" s="315"/>
      <c r="U7" s="316"/>
      <c r="V7" s="316"/>
      <c r="W7" s="316"/>
      <c r="X7" s="316"/>
      <c r="Y7" s="316"/>
      <c r="Z7" s="316"/>
      <c r="AA7" s="316"/>
      <c r="AB7" s="316"/>
      <c r="AC7" s="316"/>
    </row>
    <row r="8" spans="2:29" ht="31.9" customHeight="1">
      <c r="B8" s="120"/>
      <c r="C8" s="120"/>
      <c r="D8" s="120"/>
      <c r="F8" s="120"/>
      <c r="G8" s="120"/>
      <c r="H8" s="120"/>
      <c r="I8" s="495" t="s">
        <v>475</v>
      </c>
      <c r="J8" s="120"/>
      <c r="K8" s="495" t="s">
        <v>476</v>
      </c>
      <c r="M8" s="494"/>
      <c r="N8" s="494"/>
      <c r="O8" s="494"/>
      <c r="Q8" s="120"/>
      <c r="R8" s="486"/>
      <c r="S8" s="120"/>
      <c r="T8" s="110"/>
    </row>
    <row r="9" spans="2:29" ht="6" customHeight="1">
      <c r="B9" s="120"/>
      <c r="C9" s="120"/>
      <c r="D9" s="120"/>
      <c r="E9" s="120"/>
      <c r="F9" s="120"/>
      <c r="G9" s="120"/>
      <c r="H9" s="120"/>
      <c r="I9" s="496"/>
      <c r="J9" s="120"/>
      <c r="K9" s="496"/>
      <c r="M9" s="494"/>
      <c r="N9" s="494"/>
      <c r="O9" s="494"/>
      <c r="Q9" s="120"/>
      <c r="R9" s="486"/>
      <c r="S9" s="120"/>
      <c r="T9" s="110"/>
    </row>
    <row r="10" spans="2:29" ht="16.149999999999999" customHeight="1">
      <c r="B10" s="114" t="s">
        <v>474</v>
      </c>
      <c r="C10" t="s">
        <v>398</v>
      </c>
      <c r="D10" s="120"/>
      <c r="G10" s="312"/>
      <c r="I10" s="132"/>
      <c r="K10" s="122"/>
      <c r="M10" s="494"/>
      <c r="N10" s="494"/>
      <c r="O10" s="494"/>
      <c r="Q10" s="120"/>
      <c r="R10" s="120"/>
      <c r="S10" s="120"/>
      <c r="T10" s="110"/>
    </row>
    <row r="11" spans="2:29" ht="16.149999999999999" customHeight="1">
      <c r="B11" s="120"/>
      <c r="C11" s="120"/>
      <c r="D11" s="120"/>
      <c r="M11" s="494"/>
      <c r="N11" s="494"/>
      <c r="O11" s="494"/>
      <c r="Q11" s="120"/>
      <c r="R11" s="490"/>
      <c r="S11" s="120"/>
      <c r="T11" s="110"/>
    </row>
    <row r="12" spans="2:29" ht="16.149999999999999" customHeight="1">
      <c r="B12" s="120"/>
      <c r="C12" s="120"/>
      <c r="D12" s="120"/>
      <c r="E12" s="107"/>
      <c r="F12" s="120"/>
      <c r="M12" s="494"/>
      <c r="N12" s="494"/>
      <c r="O12" s="494"/>
      <c r="Q12" s="120"/>
      <c r="R12" s="490"/>
      <c r="S12" s="120"/>
      <c r="T12" s="110"/>
    </row>
    <row r="13" spans="2:29" s="236" customFormat="1" ht="18.75">
      <c r="B13" s="317" t="s">
        <v>441</v>
      </c>
      <c r="C13" s="313"/>
      <c r="D13" s="313"/>
      <c r="E13" s="313"/>
      <c r="F13" s="313"/>
      <c r="G13" s="313"/>
      <c r="H13" s="313"/>
      <c r="I13" s="313"/>
      <c r="J13" s="313"/>
      <c r="K13" s="313"/>
      <c r="M13" s="494"/>
      <c r="N13" s="494"/>
      <c r="O13" s="494"/>
      <c r="P13"/>
      <c r="Q13" s="314"/>
      <c r="R13" s="490"/>
      <c r="S13" s="314"/>
      <c r="T13" s="315"/>
      <c r="U13" s="316"/>
      <c r="V13" s="316"/>
      <c r="W13" s="316"/>
      <c r="X13" s="316"/>
      <c r="Y13" s="316"/>
      <c r="Z13" s="316"/>
      <c r="AA13" s="316"/>
      <c r="AB13" s="316"/>
      <c r="AC13" s="316"/>
    </row>
    <row r="14" spans="2:29" ht="18" customHeight="1">
      <c r="M14" s="128" t="s">
        <v>266</v>
      </c>
      <c r="N14" s="165"/>
      <c r="O14" s="128" t="s">
        <v>453</v>
      </c>
    </row>
    <row r="15" spans="2:29" ht="14.65" customHeight="1">
      <c r="B15" s="26" t="s">
        <v>243</v>
      </c>
      <c r="E15" s="128"/>
      <c r="F15" s="89"/>
      <c r="G15" s="128" t="s">
        <v>443</v>
      </c>
      <c r="H15" s="89"/>
      <c r="M15" s="200" t="s">
        <v>452</v>
      </c>
      <c r="N15" s="200"/>
      <c r="O15" s="200" t="s">
        <v>244</v>
      </c>
      <c r="T15" s="148"/>
    </row>
    <row r="16" spans="2:29" ht="21">
      <c r="B16" s="120"/>
      <c r="C16" s="120"/>
      <c r="D16" s="120"/>
      <c r="E16" s="127" t="s">
        <v>159</v>
      </c>
      <c r="F16" s="127"/>
      <c r="G16" s="127" t="s">
        <v>159</v>
      </c>
      <c r="H16" s="120"/>
      <c r="M16" s="127" t="s">
        <v>467</v>
      </c>
      <c r="O16" s="127" t="s">
        <v>467</v>
      </c>
      <c r="Q16" s="120"/>
      <c r="S16" s="120"/>
      <c r="T16" s="110"/>
    </row>
    <row r="17" spans="2:20" ht="16.149999999999999" customHeight="1">
      <c r="B17" s="116" t="str">
        <f ca="1">'INPUT | TSz &gt; Technik'!B13</f>
        <v>Jahr 1</v>
      </c>
      <c r="C17" s="197">
        <f ca="1">'INPUT | TSz &gt; Technik'!C13</f>
        <v>2024</v>
      </c>
      <c r="D17" s="87"/>
      <c r="E17" s="220"/>
      <c r="F17" s="87"/>
      <c r="G17" s="199">
        <f ca="1">IF(E17&gt;0,E17,$I$10*(1+$K$10)^(COUNT($C$17:C17)-1))</f>
        <v>0</v>
      </c>
      <c r="H17" s="87"/>
      <c r="M17" s="342"/>
      <c r="N17" s="198"/>
      <c r="O17" s="342"/>
      <c r="Q17" s="120"/>
      <c r="R17" s="486"/>
      <c r="S17" s="120"/>
      <c r="T17" s="110"/>
    </row>
    <row r="18" spans="2:20" ht="16.149999999999999" customHeight="1">
      <c r="B18" s="116" t="str">
        <f ca="1">'INPUT | TSz &gt; Technik'!B14</f>
        <v>Jahr 2</v>
      </c>
      <c r="C18" s="197">
        <f ca="1">'INPUT | TSz &gt; Technik'!C14</f>
        <v>2025</v>
      </c>
      <c r="D18" s="87"/>
      <c r="E18" s="220"/>
      <c r="F18" s="87"/>
      <c r="G18" s="199">
        <f ca="1">IF(E18&gt;0,E18,$I$10*(1+$K$10)^(COUNT($C$17:C18)-1))</f>
        <v>0</v>
      </c>
      <c r="H18" s="87"/>
      <c r="M18" s="342"/>
      <c r="N18" s="198"/>
      <c r="O18" s="342"/>
      <c r="Q18" s="120"/>
      <c r="R18" s="486"/>
      <c r="S18" s="120"/>
      <c r="T18" s="110"/>
    </row>
    <row r="19" spans="2:20" ht="16.149999999999999" customHeight="1">
      <c r="B19" s="116" t="str">
        <f ca="1">'INPUT | TSz &gt; Technik'!B15</f>
        <v>Jahr 3</v>
      </c>
      <c r="C19" s="197">
        <f ca="1">'INPUT | TSz &gt; Technik'!C15</f>
        <v>2026</v>
      </c>
      <c r="D19" s="87"/>
      <c r="E19" s="220"/>
      <c r="F19" s="87"/>
      <c r="G19" s="199">
        <f ca="1">IF(E19&gt;0,E19,$I$10*(1+$K$10)^(COUNT($C$17:C19)-1))</f>
        <v>0</v>
      </c>
      <c r="H19" s="87"/>
      <c r="M19" s="342"/>
      <c r="N19" s="198"/>
      <c r="O19" s="342"/>
      <c r="Q19" s="120"/>
      <c r="S19" s="120"/>
      <c r="T19" s="110"/>
    </row>
    <row r="20" spans="2:20" ht="16.149999999999999" customHeight="1">
      <c r="B20" s="116" t="str">
        <f ca="1">'INPUT | TSz &gt; Technik'!B16</f>
        <v>Jahr 4</v>
      </c>
      <c r="C20" s="197">
        <f ca="1">'INPUT | TSz &gt; Technik'!C16</f>
        <v>2027</v>
      </c>
      <c r="D20" s="87"/>
      <c r="E20" s="220"/>
      <c r="F20" s="87"/>
      <c r="G20" s="199">
        <f ca="1">IF(E20&gt;0,E20,$I$10*(1+$K$10)^(COUNT($C$17:C20)-1))</f>
        <v>0</v>
      </c>
      <c r="H20" s="87"/>
      <c r="M20" s="342"/>
      <c r="N20" s="198"/>
      <c r="O20" s="342"/>
      <c r="Q20" s="120"/>
      <c r="R20" s="418" t="s">
        <v>405</v>
      </c>
      <c r="S20" s="120"/>
      <c r="T20" s="110"/>
    </row>
    <row r="21" spans="2:20" ht="16.149999999999999" customHeight="1">
      <c r="B21" s="116" t="str">
        <f ca="1">'INPUT | TSz &gt; Technik'!B17</f>
        <v>Jahr 5</v>
      </c>
      <c r="C21" s="197">
        <f ca="1">'INPUT | TSz &gt; Technik'!C17</f>
        <v>2028</v>
      </c>
      <c r="D21" s="87"/>
      <c r="E21" s="220"/>
      <c r="F21" s="87"/>
      <c r="G21" s="199">
        <f ca="1">IF(E21&gt;0,E21,$I$10*(1+$K$10)^(COUNT($C$17:C21)-1))</f>
        <v>0</v>
      </c>
      <c r="H21" s="87"/>
      <c r="M21" s="342"/>
      <c r="N21" s="198"/>
      <c r="O21" s="342"/>
      <c r="Q21" s="120"/>
      <c r="R21" s="211"/>
      <c r="S21" s="120"/>
      <c r="T21" s="110"/>
    </row>
    <row r="22" spans="2:20" ht="16.149999999999999" customHeight="1">
      <c r="B22" s="116" t="str">
        <f ca="1">'INPUT | TSz &gt; Technik'!B18</f>
        <v>Jahr 6</v>
      </c>
      <c r="C22" s="197">
        <f ca="1">'INPUT | TSz &gt; Technik'!C18</f>
        <v>2029</v>
      </c>
      <c r="D22" s="87"/>
      <c r="E22" s="220"/>
      <c r="F22" s="87"/>
      <c r="G22" s="199">
        <f ca="1">IF(E22&gt;0,E22,$I$10*(1+$K$10)^(COUNT($C$17:C22)-1))</f>
        <v>0</v>
      </c>
      <c r="H22" s="87"/>
      <c r="M22" s="342"/>
      <c r="N22" s="198"/>
      <c r="O22" s="342"/>
      <c r="Q22" s="120"/>
      <c r="R22" s="211"/>
      <c r="S22" s="120"/>
      <c r="T22" s="110"/>
    </row>
    <row r="23" spans="2:20" ht="16.149999999999999" customHeight="1">
      <c r="B23" s="116" t="str">
        <f ca="1">'INPUT | TSz &gt; Technik'!B19</f>
        <v>Jahr 7</v>
      </c>
      <c r="C23" s="197">
        <f ca="1">'INPUT | TSz &gt; Technik'!C19</f>
        <v>2030</v>
      </c>
      <c r="D23" s="87"/>
      <c r="E23" s="220"/>
      <c r="F23" s="87"/>
      <c r="G23" s="199">
        <f ca="1">IF(E23&gt;0,E23,$I$10*(1+$K$10)^(COUNT($C$17:C23)-1))</f>
        <v>0</v>
      </c>
      <c r="H23" s="87"/>
      <c r="M23" s="342"/>
      <c r="N23" s="198"/>
      <c r="O23" s="342"/>
      <c r="Q23" s="120"/>
      <c r="R23" s="211"/>
      <c r="S23" s="120"/>
      <c r="T23" s="110"/>
    </row>
    <row r="24" spans="2:20" ht="16.149999999999999" customHeight="1">
      <c r="B24" s="116" t="str">
        <f ca="1">'INPUT | TSz &gt; Technik'!B20</f>
        <v>Jahr 8</v>
      </c>
      <c r="C24" s="197">
        <f ca="1">'INPUT | TSz &gt; Technik'!C20</f>
        <v>2031</v>
      </c>
      <c r="D24" s="87"/>
      <c r="E24" s="220"/>
      <c r="F24" s="87"/>
      <c r="G24" s="199">
        <f ca="1">IF(E24&gt;0,E24,$I$10*(1+$K$10)^(COUNT($C$17:C24)-1))</f>
        <v>0</v>
      </c>
      <c r="H24" s="87"/>
      <c r="M24" s="342"/>
      <c r="N24" s="198"/>
      <c r="O24" s="342"/>
      <c r="Q24" s="120"/>
      <c r="R24" s="192"/>
      <c r="S24" s="120"/>
      <c r="T24" s="110"/>
    </row>
    <row r="25" spans="2:20" ht="16.149999999999999" customHeight="1">
      <c r="B25" s="116" t="str">
        <f ca="1">'INPUT | TSz &gt; Technik'!B21</f>
        <v>Jahr 9</v>
      </c>
      <c r="C25" s="197">
        <f ca="1">'INPUT | TSz &gt; Technik'!C21</f>
        <v>2032</v>
      </c>
      <c r="D25" s="87"/>
      <c r="E25" s="220"/>
      <c r="F25" s="87"/>
      <c r="G25" s="199">
        <f ca="1">IF(E25&gt;0,E25,$I$10*(1+$K$10)^(COUNT($C$17:C25)-1))</f>
        <v>0</v>
      </c>
      <c r="H25" s="87"/>
      <c r="M25" s="342"/>
      <c r="N25" s="198"/>
      <c r="O25" s="342"/>
      <c r="Q25" s="120"/>
      <c r="R25" s="192"/>
      <c r="S25" s="120"/>
      <c r="T25" s="110"/>
    </row>
    <row r="26" spans="2:20" ht="16.149999999999999" customHeight="1">
      <c r="B26" s="116" t="str">
        <f ca="1">'INPUT | TSz &gt; Technik'!B22</f>
        <v>Jahr 10</v>
      </c>
      <c r="C26" s="197">
        <f ca="1">'INPUT | TSz &gt; Technik'!C22</f>
        <v>2033</v>
      </c>
      <c r="D26" s="87"/>
      <c r="E26" s="220"/>
      <c r="F26" s="87"/>
      <c r="G26" s="199">
        <f ca="1">IF(E26&gt;0,E26,$I$10*(1+$K$10)^(COUNT($C$17:C26)-1))</f>
        <v>0</v>
      </c>
      <c r="H26" s="87"/>
      <c r="M26" s="342"/>
      <c r="N26" s="198"/>
      <c r="O26" s="342"/>
      <c r="Q26" s="120"/>
      <c r="S26" s="120"/>
      <c r="T26" s="110"/>
    </row>
    <row r="27" spans="2:20" ht="16.149999999999999" customHeight="1">
      <c r="B27" s="116" t="str">
        <f ca="1">'INPUT | TSz &gt; Technik'!B23</f>
        <v>Jahr 11</v>
      </c>
      <c r="C27" s="197">
        <f ca="1">'INPUT | TSz &gt; Technik'!C23</f>
        <v>2034</v>
      </c>
      <c r="D27" s="87"/>
      <c r="E27" s="220"/>
      <c r="F27" s="87"/>
      <c r="G27" s="199">
        <f ca="1">IF(E27&gt;0,E27,$I$10*(1+$K$10)^(COUNT($C$17:C27)-1))</f>
        <v>0</v>
      </c>
      <c r="H27" s="87"/>
      <c r="M27" s="342"/>
      <c r="N27" s="198"/>
      <c r="O27" s="342"/>
      <c r="Q27" s="120"/>
      <c r="S27" s="120"/>
      <c r="T27" s="110"/>
    </row>
    <row r="28" spans="2:20" ht="16.149999999999999" customHeight="1">
      <c r="B28" s="116" t="str">
        <f ca="1">'INPUT | TSz &gt; Technik'!B24</f>
        <v>Jahr 12</v>
      </c>
      <c r="C28" s="197">
        <f ca="1">'INPUT | TSz &gt; Technik'!C24</f>
        <v>2035</v>
      </c>
      <c r="D28" s="87"/>
      <c r="E28" s="220"/>
      <c r="F28" s="87"/>
      <c r="G28" s="199">
        <f ca="1">IF(E28&gt;0,E28,$I$10*(1+$K$10)^(COUNT($C$17:C28)-1))</f>
        <v>0</v>
      </c>
      <c r="H28" s="87"/>
      <c r="M28" s="342"/>
      <c r="N28" s="198"/>
      <c r="O28" s="342"/>
      <c r="Q28" s="120"/>
      <c r="S28" s="120"/>
      <c r="T28" s="110"/>
    </row>
    <row r="29" spans="2:20" ht="16.149999999999999" customHeight="1">
      <c r="B29" s="116" t="str">
        <f ca="1">'INPUT | TSz &gt; Technik'!B25</f>
        <v>Jahr 13</v>
      </c>
      <c r="C29" s="197">
        <f ca="1">'INPUT | TSz &gt; Technik'!C25</f>
        <v>2036</v>
      </c>
      <c r="D29" s="87"/>
      <c r="E29" s="220"/>
      <c r="F29" s="87"/>
      <c r="G29" s="199">
        <f ca="1">IF(E29&gt;0,E29,$I$10*(1+$K$10)^(COUNT($C$17:C29)-1))</f>
        <v>0</v>
      </c>
      <c r="H29" s="87"/>
      <c r="M29" s="342"/>
      <c r="N29" s="198"/>
      <c r="O29" s="342"/>
      <c r="Q29" s="120"/>
      <c r="S29" s="120"/>
      <c r="T29" s="110"/>
    </row>
    <row r="30" spans="2:20" ht="16.149999999999999" customHeight="1">
      <c r="B30" s="116" t="str">
        <f ca="1">'INPUT | TSz &gt; Technik'!B26</f>
        <v>Jahr 14</v>
      </c>
      <c r="C30" s="197">
        <f ca="1">'INPUT | TSz &gt; Technik'!C26</f>
        <v>2037</v>
      </c>
      <c r="D30" s="87"/>
      <c r="E30" s="220"/>
      <c r="F30" s="87"/>
      <c r="G30" s="199">
        <f ca="1">IF(E30&gt;0,E30,$I$10*(1+$K$10)^(COUNT($C$17:C30)-1))</f>
        <v>0</v>
      </c>
      <c r="H30" s="87"/>
      <c r="M30" s="342"/>
      <c r="N30" s="198"/>
      <c r="O30" s="342"/>
      <c r="Q30" s="120"/>
      <c r="R30" s="192"/>
      <c r="S30" s="120"/>
      <c r="T30" s="110"/>
    </row>
    <row r="31" spans="2:20" ht="16.149999999999999" customHeight="1">
      <c r="B31" s="116" t="str">
        <f ca="1">'INPUT | TSz &gt; Technik'!B27</f>
        <v>Jahr 15</v>
      </c>
      <c r="C31" s="197">
        <f ca="1">'INPUT | TSz &gt; Technik'!C27</f>
        <v>2038</v>
      </c>
      <c r="D31" s="87"/>
      <c r="E31" s="220"/>
      <c r="F31" s="87"/>
      <c r="G31" s="199">
        <f ca="1">IF(E31&gt;0,E31,$I$10*(1+$K$10)^(COUNT($C$17:C31)-1))</f>
        <v>0</v>
      </c>
      <c r="H31" s="87"/>
      <c r="M31" s="342"/>
      <c r="N31" s="198"/>
      <c r="O31" s="342"/>
      <c r="Q31" s="120"/>
      <c r="R31" s="192"/>
      <c r="S31" s="120"/>
      <c r="T31" s="110"/>
    </row>
    <row r="32" spans="2:20" ht="16.149999999999999" customHeight="1">
      <c r="B32" s="116" t="str">
        <f ca="1">'INPUT | TSz &gt; Technik'!B28</f>
        <v>Jahr 16</v>
      </c>
      <c r="C32" s="197">
        <f ca="1">'INPUT | TSz &gt; Technik'!C28</f>
        <v>2039</v>
      </c>
      <c r="D32" s="87"/>
      <c r="E32" s="220"/>
      <c r="F32" s="87"/>
      <c r="G32" s="199">
        <f ca="1">IF(E32&gt;0,E32,$I$10*(1+$K$10)^(COUNT($C$17:C32)-1))</f>
        <v>0</v>
      </c>
      <c r="H32" s="87"/>
      <c r="M32" s="342"/>
      <c r="N32" s="198"/>
      <c r="O32" s="342"/>
      <c r="Q32" s="120"/>
      <c r="S32" s="120"/>
      <c r="T32" s="110"/>
    </row>
    <row r="33" spans="2:20" ht="16.149999999999999" customHeight="1">
      <c r="B33" s="116" t="str">
        <f ca="1">'INPUT | TSz &gt; Technik'!B29</f>
        <v>Jahr 17</v>
      </c>
      <c r="C33" s="197">
        <f ca="1">'INPUT | TSz &gt; Technik'!C29</f>
        <v>2040</v>
      </c>
      <c r="D33" s="87"/>
      <c r="E33" s="220"/>
      <c r="F33" s="87"/>
      <c r="G33" s="199">
        <f ca="1">IF(E33&gt;0,E33,$I$10*(1+$K$10)^(COUNT($C$17:C33)-1))</f>
        <v>0</v>
      </c>
      <c r="H33" s="87"/>
      <c r="M33" s="342"/>
      <c r="N33" s="198"/>
      <c r="O33" s="342"/>
      <c r="Q33" s="120"/>
      <c r="S33" s="120"/>
      <c r="T33" s="110"/>
    </row>
    <row r="34" spans="2:20" ht="16.149999999999999" customHeight="1">
      <c r="B34" s="116" t="str">
        <f ca="1">'INPUT | TSz &gt; Technik'!B30</f>
        <v>Jahr 18</v>
      </c>
      <c r="C34" s="197">
        <f ca="1">'INPUT | TSz &gt; Technik'!C30</f>
        <v>2041</v>
      </c>
      <c r="D34" s="87"/>
      <c r="E34" s="220"/>
      <c r="F34" s="87"/>
      <c r="G34" s="199">
        <f ca="1">IF(E34&gt;0,E34,$I$10*(1+$K$10)^(COUNT($C$17:C34)-1))</f>
        <v>0</v>
      </c>
      <c r="H34" s="87"/>
      <c r="M34" s="342"/>
      <c r="N34" s="198"/>
      <c r="O34" s="342"/>
      <c r="Q34" s="120"/>
      <c r="R34" s="192"/>
      <c r="S34" s="120"/>
      <c r="T34" s="110"/>
    </row>
    <row r="35" spans="2:20" ht="16.149999999999999" customHeight="1">
      <c r="B35" s="116" t="str">
        <f ca="1">'INPUT | TSz &gt; Technik'!B31</f>
        <v>Jahr 19</v>
      </c>
      <c r="C35" s="197">
        <f ca="1">'INPUT | TSz &gt; Technik'!C31</f>
        <v>2042</v>
      </c>
      <c r="D35" s="87"/>
      <c r="E35" s="220"/>
      <c r="F35" s="87"/>
      <c r="G35" s="199">
        <f ca="1">IF(E35&gt;0,E35,$I$10*(1+$K$10)^(COUNT($C$17:C35)-1))</f>
        <v>0</v>
      </c>
      <c r="H35" s="87"/>
      <c r="M35" s="342"/>
      <c r="N35" s="198"/>
      <c r="O35" s="342"/>
      <c r="Q35" s="120"/>
      <c r="R35" s="192"/>
      <c r="S35" s="120"/>
      <c r="T35" s="110"/>
    </row>
    <row r="36" spans="2:20" ht="16.149999999999999" customHeight="1">
      <c r="B36" s="116" t="str">
        <f ca="1">'INPUT | TSz &gt; Technik'!B32</f>
        <v>Jahr 20</v>
      </c>
      <c r="C36" s="197">
        <f ca="1">'INPUT | TSz &gt; Technik'!C32</f>
        <v>2043</v>
      </c>
      <c r="D36" s="87"/>
      <c r="E36" s="220"/>
      <c r="F36" s="87"/>
      <c r="G36" s="199">
        <f ca="1">IF(E36&gt;0,E36,$I$10*(1+$K$10)^(COUNT($C$17:C36)-1))</f>
        <v>0</v>
      </c>
      <c r="H36" s="87"/>
      <c r="M36" s="342"/>
      <c r="N36" s="198"/>
      <c r="O36" s="342"/>
      <c r="Q36" s="120"/>
      <c r="R36" s="192"/>
      <c r="S36" s="120"/>
      <c r="T36" s="110"/>
    </row>
    <row r="37" spans="2:20" ht="16.149999999999999" customHeight="1">
      <c r="B37" s="116" t="str">
        <f ca="1">'INPUT | TSz &gt; Technik'!B33</f>
        <v>Jahr 21</v>
      </c>
      <c r="C37" s="197">
        <f ca="1">'INPUT | TSz &gt; Technik'!C33</f>
        <v>2044</v>
      </c>
      <c r="D37" s="87"/>
      <c r="E37" s="220"/>
      <c r="F37" s="87"/>
      <c r="G37" s="199">
        <f ca="1">IF(E37&gt;0,E37,$I$10*(1+$K$10)^(COUNT($C$17:C37)-1))</f>
        <v>0</v>
      </c>
      <c r="H37" s="87"/>
      <c r="M37" s="342"/>
      <c r="N37" s="198"/>
      <c r="O37" s="342"/>
      <c r="Q37" s="120"/>
      <c r="R37" s="444"/>
      <c r="S37" s="120"/>
      <c r="T37" s="110"/>
    </row>
    <row r="38" spans="2:20" ht="16.149999999999999" customHeight="1">
      <c r="B38" s="116" t="str">
        <f ca="1">'INPUT | TSz &gt; Technik'!B34</f>
        <v>Jahr 22</v>
      </c>
      <c r="C38" s="197">
        <f ca="1">'INPUT | TSz &gt; Technik'!C34</f>
        <v>2045</v>
      </c>
      <c r="D38" s="87"/>
      <c r="E38" s="220"/>
      <c r="F38" s="87"/>
      <c r="G38" s="199">
        <f ca="1">IF(E38&gt;0,E38,$I$10*(1+$K$10)^(COUNT($C$17:C38)-1))</f>
        <v>0</v>
      </c>
      <c r="H38" s="87"/>
      <c r="M38" s="342"/>
      <c r="N38" s="198"/>
      <c r="O38" s="342"/>
      <c r="Q38" s="120"/>
      <c r="R38" s="444"/>
      <c r="S38" s="120"/>
      <c r="T38" s="110"/>
    </row>
    <row r="39" spans="2:20" ht="16.149999999999999" customHeight="1">
      <c r="B39" s="116" t="str">
        <f ca="1">'INPUT | TSz &gt; Technik'!B35</f>
        <v>Jahr 23</v>
      </c>
      <c r="C39" s="197">
        <f ca="1">'INPUT | TSz &gt; Technik'!C35</f>
        <v>2046</v>
      </c>
      <c r="D39" s="87"/>
      <c r="E39" s="220"/>
      <c r="F39" s="87"/>
      <c r="G39" s="199">
        <f ca="1">IF(E39&gt;0,E39,$I$10*(1+$K$10)^(COUNT($C$17:C39)-1))</f>
        <v>0</v>
      </c>
      <c r="H39" s="87"/>
      <c r="M39" s="342"/>
      <c r="N39" s="198"/>
      <c r="O39" s="342"/>
      <c r="Q39" s="120"/>
      <c r="R39" s="444"/>
      <c r="S39" s="120"/>
      <c r="T39" s="110"/>
    </row>
    <row r="40" spans="2:20" ht="16.149999999999999" customHeight="1">
      <c r="B40" s="116" t="str">
        <f ca="1">'INPUT | TSz &gt; Technik'!B36</f>
        <v>Jahr 24</v>
      </c>
      <c r="C40" s="197">
        <f ca="1">'INPUT | TSz &gt; Technik'!C36</f>
        <v>2047</v>
      </c>
      <c r="D40" s="87"/>
      <c r="E40" s="220"/>
      <c r="F40" s="87"/>
      <c r="G40" s="199">
        <f ca="1">IF(E40&gt;0,E40,$I$10*(1+$K$10)^(COUNT($C$17:C40)-1))</f>
        <v>0</v>
      </c>
      <c r="H40" s="87"/>
      <c r="M40" s="342"/>
      <c r="N40" s="198"/>
      <c r="O40" s="342"/>
      <c r="Q40" s="120"/>
      <c r="R40" s="444"/>
      <c r="S40" s="120"/>
      <c r="T40" s="110"/>
    </row>
    <row r="41" spans="2:20" ht="16.149999999999999" customHeight="1">
      <c r="B41" s="116" t="str">
        <f ca="1">'INPUT | TSz &gt; Technik'!B37</f>
        <v>Jahr 25</v>
      </c>
      <c r="C41" s="197">
        <f ca="1">'INPUT | TSz &gt; Technik'!C37</f>
        <v>2048</v>
      </c>
      <c r="D41" s="87"/>
      <c r="E41" s="220"/>
      <c r="F41" s="87"/>
      <c r="G41" s="199">
        <f ca="1">IF(E41&gt;0,E41,$I$10*(1+$K$10)^(COUNT($C$17:C41)-1))</f>
        <v>0</v>
      </c>
      <c r="H41" s="87"/>
      <c r="M41" s="342"/>
      <c r="N41" s="198"/>
      <c r="O41" s="342"/>
      <c r="Q41" s="120"/>
      <c r="R41" s="444"/>
      <c r="S41" s="120"/>
      <c r="T41" s="110"/>
    </row>
    <row r="42" spans="2:20" ht="16.149999999999999" customHeight="1">
      <c r="B42" s="116" t="str">
        <f ca="1">'INPUT | TSz &gt; Technik'!B38</f>
        <v>Jahr 26</v>
      </c>
      <c r="C42" s="197">
        <f ca="1">'INPUT | TSz &gt; Technik'!C38</f>
        <v>2049</v>
      </c>
      <c r="D42" s="87"/>
      <c r="E42" s="220"/>
      <c r="F42" s="87"/>
      <c r="G42" s="199">
        <f ca="1">IF(E42&gt;0,E42,$I$10*(1+$K$10)^(COUNT($C$17:C42)-1))</f>
        <v>0</v>
      </c>
      <c r="H42" s="87"/>
      <c r="M42" s="342"/>
      <c r="N42" s="198"/>
      <c r="O42" s="342"/>
      <c r="Q42" s="120"/>
      <c r="R42" s="444"/>
      <c r="S42" s="120"/>
      <c r="T42" s="110"/>
    </row>
    <row r="43" spans="2:20" ht="16.149999999999999" customHeight="1">
      <c r="B43" s="116" t="str">
        <f ca="1">'INPUT | TSz &gt; Technik'!B39</f>
        <v>Jahr 27</v>
      </c>
      <c r="C43" s="197">
        <f ca="1">'INPUT | TSz &gt; Technik'!C39</f>
        <v>2050</v>
      </c>
      <c r="D43" s="87"/>
      <c r="E43" s="220"/>
      <c r="F43" s="87"/>
      <c r="G43" s="199">
        <f ca="1">IF(E43&gt;0,E43,$I$10*(1+$K$10)^(COUNT($C$17:C43)-1))</f>
        <v>0</v>
      </c>
      <c r="H43" s="87"/>
      <c r="M43" s="342"/>
      <c r="N43" s="198"/>
      <c r="O43" s="342"/>
      <c r="Q43" s="120"/>
      <c r="R43" s="444"/>
      <c r="S43" s="120"/>
      <c r="T43" s="110"/>
    </row>
    <row r="44" spans="2:20" ht="16.149999999999999" customHeight="1">
      <c r="B44" s="116" t="str">
        <f ca="1">'INPUT | TSz &gt; Technik'!B40</f>
        <v>Jahr 28</v>
      </c>
      <c r="C44" s="197">
        <f ca="1">'INPUT | TSz &gt; Technik'!C40</f>
        <v>2051</v>
      </c>
      <c r="D44" s="87"/>
      <c r="E44" s="220"/>
      <c r="F44" s="87"/>
      <c r="G44" s="199">
        <f ca="1">IF(E44&gt;0,E44,$I$10*(1+$K$10)^(COUNT($C$17:C44)-1))</f>
        <v>0</v>
      </c>
      <c r="H44" s="87"/>
      <c r="M44" s="342"/>
      <c r="N44" s="198"/>
      <c r="O44" s="342"/>
      <c r="Q44" s="120"/>
      <c r="R44" s="444"/>
      <c r="S44" s="120"/>
      <c r="T44" s="110"/>
    </row>
    <row r="45" spans="2:20" ht="16.149999999999999" customHeight="1">
      <c r="B45" s="116" t="str">
        <f ca="1">'INPUT | TSz &gt; Technik'!B41</f>
        <v>Jahr 29</v>
      </c>
      <c r="C45" s="197">
        <f ca="1">'INPUT | TSz &gt; Technik'!C41</f>
        <v>2052</v>
      </c>
      <c r="D45" s="87"/>
      <c r="E45" s="220"/>
      <c r="F45" s="87"/>
      <c r="G45" s="199">
        <f ca="1">IF(E45&gt;0,E45,$I$10*(1+$K$10)^(COUNT($C$17:C45)-1))</f>
        <v>0</v>
      </c>
      <c r="H45" s="87"/>
      <c r="M45" s="342"/>
      <c r="N45" s="198"/>
      <c r="O45" s="342"/>
      <c r="Q45" s="120"/>
      <c r="R45" s="444"/>
      <c r="S45" s="120"/>
      <c r="T45" s="110"/>
    </row>
    <row r="46" spans="2:20" ht="16.149999999999999" customHeight="1">
      <c r="B46" s="116" t="str">
        <f ca="1">'INPUT | TSz &gt; Technik'!B42</f>
        <v>Jahr 30</v>
      </c>
      <c r="C46" s="197">
        <f ca="1">'INPUT | TSz &gt; Technik'!C42</f>
        <v>2053</v>
      </c>
      <c r="D46" s="87"/>
      <c r="E46" s="220"/>
      <c r="F46" s="87"/>
      <c r="G46" s="199">
        <f ca="1">IF(E46&gt;0,E46,$I$10*(1+$K$10)^(COUNT($C$17:C46)-1))</f>
        <v>0</v>
      </c>
      <c r="H46" s="87"/>
      <c r="M46" s="342"/>
      <c r="N46" s="198"/>
      <c r="O46" s="342"/>
      <c r="Q46" s="120"/>
      <c r="R46" s="444"/>
      <c r="S46" s="120"/>
      <c r="T46" s="110"/>
    </row>
    <row r="48" spans="2:20" ht="21">
      <c r="B48" s="152" t="s">
        <v>284</v>
      </c>
      <c r="C48" s="152"/>
      <c r="D48" s="152"/>
      <c r="E48" s="152"/>
      <c r="F48" s="152"/>
      <c r="G48" s="152"/>
      <c r="H48" s="152"/>
      <c r="I48" s="152"/>
      <c r="J48" s="152"/>
      <c r="K48" s="152"/>
      <c r="L48" s="152"/>
      <c r="M48" s="152"/>
      <c r="N48" s="152"/>
      <c r="O48" s="152"/>
      <c r="P48" s="152"/>
      <c r="Q48" s="120"/>
      <c r="R48" s="152"/>
    </row>
    <row r="50" spans="2:29" ht="15" hidden="1" customHeight="1">
      <c r="B50" s="107" t="s">
        <v>276</v>
      </c>
      <c r="C50" s="127"/>
      <c r="D50" s="127"/>
      <c r="E50" s="127"/>
      <c r="F50" s="127"/>
      <c r="G50" s="127"/>
      <c r="H50" s="127"/>
      <c r="I50" s="308">
        <f>WACCTSz</f>
        <v>0</v>
      </c>
      <c r="K50" t="str">
        <f>V100</f>
        <v>(Eigener Wert)</v>
      </c>
      <c r="R50" s="486" t="s">
        <v>329</v>
      </c>
    </row>
    <row r="51" spans="2:29" hidden="1">
      <c r="R51" s="486"/>
    </row>
    <row r="52" spans="2:29" ht="21.4" hidden="1" customHeight="1">
      <c r="B52" s="87" t="s">
        <v>270</v>
      </c>
      <c r="I52" s="497" t="s">
        <v>470</v>
      </c>
      <c r="J52" s="497"/>
      <c r="K52" s="497"/>
      <c r="L52" s="497"/>
      <c r="M52" s="497"/>
      <c r="R52" s="486"/>
    </row>
    <row r="53" spans="2:29" hidden="1"/>
    <row r="54" spans="2:29">
      <c r="B54" s="26" t="s">
        <v>471</v>
      </c>
      <c r="R54" s="486" t="s">
        <v>217</v>
      </c>
    </row>
    <row r="55" spans="2:29" s="87" customFormat="1" ht="17.649999999999999" customHeight="1">
      <c r="I55" s="86" t="s">
        <v>18</v>
      </c>
      <c r="J55" s="86"/>
      <c r="K55" s="86" t="s">
        <v>27</v>
      </c>
      <c r="L55" s="86"/>
      <c r="N55" s="127"/>
      <c r="O55" s="86"/>
      <c r="R55" s="486"/>
      <c r="T55" s="131"/>
      <c r="U55" s="201"/>
      <c r="V55" s="201"/>
      <c r="W55" s="201"/>
      <c r="X55" s="201"/>
      <c r="Y55" s="201"/>
      <c r="Z55" s="201"/>
      <c r="AA55" s="201"/>
      <c r="AB55" s="201"/>
      <c r="AC55" s="201"/>
    </row>
    <row r="56" spans="2:29" ht="16.149999999999999" customHeight="1">
      <c r="C56" s="87"/>
      <c r="D56" s="87"/>
      <c r="E56" s="123" t="s">
        <v>513</v>
      </c>
      <c r="F56" s="87"/>
      <c r="G56" s="87"/>
      <c r="H56" s="445" t="s">
        <v>459</v>
      </c>
      <c r="I56" s="121"/>
      <c r="J56" s="86"/>
      <c r="K56" s="121"/>
      <c r="L56" s="86"/>
      <c r="O56" s="86"/>
      <c r="R56" s="486"/>
      <c r="S56" s="113"/>
    </row>
    <row r="57" spans="2:29" ht="15" customHeight="1">
      <c r="E57" s="112"/>
      <c r="F57" s="112"/>
      <c r="G57" s="112"/>
      <c r="I57" s="202">
        <f>IFERROR(I56/SUM($K$56,$I$56),0)</f>
        <v>0</v>
      </c>
      <c r="J57" s="86"/>
      <c r="K57" s="202">
        <f>IFERROR(K56/SUM($K$56,$I$56),0)</f>
        <v>0</v>
      </c>
      <c r="L57" s="86"/>
      <c r="M57" s="202"/>
      <c r="N57" s="202"/>
      <c r="O57" s="202"/>
      <c r="R57" s="486" t="s">
        <v>511</v>
      </c>
    </row>
    <row r="58" spans="2:29" ht="6" customHeight="1">
      <c r="E58" s="112"/>
      <c r="I58" s="202"/>
      <c r="J58" s="86"/>
      <c r="K58" s="202"/>
      <c r="L58" s="86"/>
      <c r="M58" s="202"/>
      <c r="N58" s="202"/>
      <c r="O58" s="202"/>
      <c r="R58" s="486"/>
    </row>
    <row r="59" spans="2:29" ht="16.149999999999999" customHeight="1">
      <c r="E59" s="112" t="s">
        <v>274</v>
      </c>
      <c r="H59" s="89" t="s">
        <v>272</v>
      </c>
      <c r="I59" s="122"/>
      <c r="J59" s="86"/>
      <c r="K59" s="122"/>
      <c r="L59" s="86"/>
      <c r="R59" s="486"/>
    </row>
    <row r="60" spans="2:29" ht="9.4" customHeight="1">
      <c r="J60" s="86"/>
      <c r="L60" s="86"/>
      <c r="R60" s="493" t="s">
        <v>510</v>
      </c>
    </row>
    <row r="61" spans="2:29" ht="16.149999999999999" customHeight="1">
      <c r="E61" s="112" t="s">
        <v>273</v>
      </c>
      <c r="H61" s="89" t="s">
        <v>272</v>
      </c>
      <c r="I61" s="122"/>
      <c r="J61" s="86"/>
      <c r="M61" s="112" t="s">
        <v>512</v>
      </c>
      <c r="O61" s="221">
        <f>IFERROR(I56/(I56+K56)*I59+K56/(I56+K56)*K59*(1-I61),0)</f>
        <v>0</v>
      </c>
      <c r="R61" s="493"/>
    </row>
    <row r="62" spans="2:29">
      <c r="R62" s="493"/>
    </row>
    <row r="63" spans="2:29" ht="21">
      <c r="B63" s="152" t="s">
        <v>507</v>
      </c>
      <c r="C63" s="152"/>
      <c r="D63" s="152"/>
      <c r="E63" s="152"/>
      <c r="F63" s="152"/>
      <c r="G63" s="152"/>
      <c r="H63" s="152"/>
      <c r="I63" s="152"/>
      <c r="J63" s="152"/>
      <c r="K63" s="152"/>
      <c r="L63" s="152"/>
      <c r="M63" s="152"/>
      <c r="N63" s="152"/>
      <c r="O63" s="152"/>
      <c r="P63" s="152"/>
      <c r="Q63" s="120"/>
      <c r="R63" s="152"/>
    </row>
    <row r="65" spans="2:25" ht="16.149999999999999" customHeight="1">
      <c r="E65" s="123" t="s">
        <v>277</v>
      </c>
      <c r="H65" s="445" t="s">
        <v>459</v>
      </c>
      <c r="I65" s="121"/>
      <c r="R65" s="492" t="s">
        <v>514</v>
      </c>
    </row>
    <row r="66" spans="2:25" ht="61.15" customHeight="1">
      <c r="R66" s="492"/>
    </row>
    <row r="67" spans="2:25">
      <c r="R67" s="492"/>
    </row>
    <row r="68" spans="2:25" ht="21">
      <c r="B68" s="152" t="s">
        <v>508</v>
      </c>
      <c r="C68" s="152"/>
      <c r="D68" s="152"/>
      <c r="E68" s="152"/>
      <c r="F68" s="152"/>
      <c r="G68" s="152"/>
      <c r="H68" s="152"/>
      <c r="I68" s="152"/>
      <c r="J68" s="152"/>
      <c r="K68" s="152"/>
      <c r="L68" s="152"/>
      <c r="M68" s="152"/>
      <c r="N68" s="152"/>
      <c r="O68" s="152"/>
      <c r="P68" s="152"/>
      <c r="Q68" s="120"/>
      <c r="R68" s="152"/>
    </row>
    <row r="70" spans="2:25" ht="16.149999999999999" customHeight="1">
      <c r="B70" t="str">
        <f ca="1">"Der Restwert beträgt im Jahr "&amp;Endjahr&amp;":"</f>
        <v>Der Restwert beträgt im Jahr 2053:</v>
      </c>
      <c r="H70" s="445" t="s">
        <v>459</v>
      </c>
      <c r="I70" s="132"/>
      <c r="R70" s="486" t="s">
        <v>221</v>
      </c>
    </row>
    <row r="71" spans="2:25" ht="14.65" customHeight="1">
      <c r="R71" s="486"/>
    </row>
    <row r="72" spans="2:25" ht="16.149999999999999" customHeight="1">
      <c r="I72" s="493" t="s">
        <v>413</v>
      </c>
      <c r="J72" s="493"/>
      <c r="K72" s="493"/>
      <c r="L72" s="493"/>
      <c r="M72" s="493"/>
      <c r="N72" s="493"/>
      <c r="O72" s="493"/>
      <c r="R72" s="486"/>
    </row>
    <row r="73" spans="2:25" ht="14.65" customHeight="1">
      <c r="R73" s="486"/>
    </row>
    <row r="74" spans="2:25">
      <c r="R74" s="486"/>
    </row>
    <row r="76" spans="2:25">
      <c r="B76" s="155"/>
      <c r="C76" s="155"/>
      <c r="D76" s="155"/>
      <c r="E76" s="155"/>
      <c r="F76" s="155"/>
      <c r="G76" s="155"/>
      <c r="H76" s="155"/>
      <c r="I76" s="155"/>
      <c r="J76" s="155"/>
      <c r="K76" s="155"/>
      <c r="L76" s="155"/>
      <c r="M76" s="155"/>
      <c r="N76" s="155"/>
      <c r="O76" s="155"/>
      <c r="P76" s="155"/>
      <c r="R76" s="155"/>
    </row>
    <row r="78" spans="2:25">
      <c r="T78" s="306" t="s">
        <v>118</v>
      </c>
      <c r="U78" s="157"/>
      <c r="V78" s="157"/>
      <c r="W78" s="157"/>
      <c r="X78" s="157"/>
      <c r="Y78" s="157"/>
    </row>
    <row r="79" spans="2:25">
      <c r="W79" s="141" t="s">
        <v>295</v>
      </c>
    </row>
    <row r="80" spans="2:25">
      <c r="T80" s="131" t="s">
        <v>271</v>
      </c>
      <c r="W80" s="131" t="s">
        <v>278</v>
      </c>
    </row>
    <row r="81" spans="20:23">
      <c r="T81" s="131" t="s">
        <v>470</v>
      </c>
      <c r="W81" s="131" t="s">
        <v>279</v>
      </c>
    </row>
    <row r="83" spans="20:23">
      <c r="T83" s="201"/>
    </row>
    <row r="92" spans="20:23">
      <c r="T92" s="131" t="s">
        <v>124</v>
      </c>
    </row>
    <row r="93" spans="20:23">
      <c r="T93" s="131" t="s">
        <v>224</v>
      </c>
    </row>
    <row r="94" spans="20:23">
      <c r="T94" s="131" t="s">
        <v>223</v>
      </c>
    </row>
    <row r="97" spans="20:25">
      <c r="T97" s="307" t="s">
        <v>303</v>
      </c>
      <c r="U97" s="157"/>
      <c r="V97" s="157"/>
      <c r="W97" s="157"/>
      <c r="X97" s="157"/>
      <c r="Y97" s="157"/>
    </row>
    <row r="99" spans="20:25">
      <c r="T99" s="141" t="s">
        <v>309</v>
      </c>
      <c r="V99" s="141" t="s">
        <v>310</v>
      </c>
    </row>
    <row r="100" spans="20:25">
      <c r="T100" s="131">
        <f>IF(I52=T80,WACCBasissatz,O61)</f>
        <v>0</v>
      </c>
      <c r="V100" s="131" t="str">
        <f>INDEX(W80:W81,MATCH(I52,T80:T81,0))</f>
        <v>(Eigener Wert)</v>
      </c>
    </row>
    <row r="104" spans="20:25">
      <c r="T104" s="307" t="s">
        <v>332</v>
      </c>
      <c r="U104" s="157"/>
      <c r="V104" s="157"/>
      <c r="W104" s="157"/>
      <c r="X104" s="157"/>
      <c r="Y104" s="157"/>
    </row>
    <row r="105" spans="20:25">
      <c r="T105" s="328"/>
      <c r="U105" s="141"/>
      <c r="X105" s="141"/>
    </row>
    <row r="106" spans="20:25">
      <c r="T106" s="141" t="s">
        <v>341</v>
      </c>
    </row>
    <row r="107" spans="20:25">
      <c r="T107" s="141" t="s">
        <v>342</v>
      </c>
      <c r="V107" s="141"/>
    </row>
    <row r="108" spans="20:25">
      <c r="T108" s="131">
        <f>'INPUT | Allgemeines'!$O$80</f>
        <v>0</v>
      </c>
    </row>
    <row r="109" spans="20:25">
      <c r="T109" s="141" t="s">
        <v>343</v>
      </c>
    </row>
    <row r="110" spans="20:25">
      <c r="T110" s="131">
        <f>'INPUT | Allgemeines'!$O$82</f>
        <v>1</v>
      </c>
    </row>
    <row r="111" spans="20:25">
      <c r="T111" s="141" t="s">
        <v>344</v>
      </c>
    </row>
    <row r="112" spans="20:25">
      <c r="T112" s="131" t="str">
        <f>'INPUT | Allgemeines'!$O$84</f>
        <v>nicht definiert</v>
      </c>
    </row>
    <row r="115" spans="20:20">
      <c r="T115" s="141" t="s">
        <v>345</v>
      </c>
    </row>
    <row r="116" spans="20:20">
      <c r="T116" s="149">
        <f>SUM('INPUT | TSz &gt; Technik'!S73:U73)</f>
        <v>0</v>
      </c>
    </row>
  </sheetData>
  <sheetProtection algorithmName="SHA-512" hashValue="ArjiQxK0m30cI4JKPITr4Y5ydgbY3cJfLPVm9Xx0dUXSOXxOMj66lQL6sZ1qyQkTQNP2Oz+28eZdBnmkTMsHqQ==" saltValue="IQPSk2s3aY3SNnTIN6/Ecw==" spinCount="100000" sheet="1"/>
  <mergeCells count="14">
    <mergeCell ref="R65:R67"/>
    <mergeCell ref="I72:O72"/>
    <mergeCell ref="R50:R52"/>
    <mergeCell ref="R11:R13"/>
    <mergeCell ref="R17:R18"/>
    <mergeCell ref="R70:R74"/>
    <mergeCell ref="M7:O13"/>
    <mergeCell ref="I8:I9"/>
    <mergeCell ref="K8:K9"/>
    <mergeCell ref="R7:R9"/>
    <mergeCell ref="I52:M52"/>
    <mergeCell ref="R54:R56"/>
    <mergeCell ref="R57:R59"/>
    <mergeCell ref="R60:R62"/>
  </mergeCells>
  <phoneticPr fontId="98" type="noConversion"/>
  <conditionalFormatting sqref="Q60 B54:P54 I65 N55:P56 B58:P61 B57:D57 B55:L56 H57:P57 H70">
    <cfRule type="expression" dxfId="44" priority="8">
      <formula>$I$52=$T$80</formula>
    </cfRule>
  </conditionalFormatting>
  <conditionalFormatting sqref="B17:B46">
    <cfRule type="expression" dxfId="43" priority="6">
      <formula>$C17=""</formula>
    </cfRule>
  </conditionalFormatting>
  <conditionalFormatting sqref="E36:E46 G36:G46 M36:M46 O36:O46">
    <cfRule type="expression" dxfId="42" priority="5">
      <formula>$C36=""</formula>
    </cfRule>
  </conditionalFormatting>
  <conditionalFormatting sqref="E17:E35 G17:G35 M17:M35 O17:O35">
    <cfRule type="expression" dxfId="41" priority="3">
      <formula>$C17=""</formula>
    </cfRule>
  </conditionalFormatting>
  <conditionalFormatting sqref="H65">
    <cfRule type="expression" dxfId="40" priority="2">
      <formula>$I$52=$T$80</formula>
    </cfRule>
  </conditionalFormatting>
  <dataValidations count="2">
    <dataValidation type="list" allowBlank="1" showInputMessage="1" showErrorMessage="1" sqref="I52:M52" xr:uid="{9B22502E-C560-486C-98FF-6ED3CBDE8498}">
      <formula1>$T$81</formula1>
    </dataValidation>
    <dataValidation type="decimal" operator="greaterThan" allowBlank="1" showErrorMessage="1" errorTitle="Eingabe nicht korrekt" error="Bitte überprüfen Sie das Eingabeformat." sqref="I10 K10 E17:E46 M17:M46 O17:O46 I56 K56 I65 I59 K59 I61 I70" xr:uid="{0A5E1BD3-8E2F-464F-BEB2-E186210750A5}">
      <formula1>-1</formula1>
    </dataValidation>
  </dataValidations>
  <hyperlinks>
    <hyperlink ref="R20" location="ErlErloesE1" display="&gt;&gt; Hier können Sie Erläuterungen hinterlegen" xr:uid="{8AEED16A-5F4E-4C58-BBA4-ABA4B1241D34}"/>
    <hyperlink ref="I72" location="ErlErloesE1" display="&gt;&gt; Hier können Sie Erläuterungen hinterlegen" xr:uid="{77F4B1B6-E22B-46BA-90C0-B5D2390414CC}"/>
    <hyperlink ref="I72:O72" location="ErlErloesE3" display="&gt;&gt; Erläuterungen Sie den Wert " xr:uid="{DE6FDBB2-3C6A-47CB-8A90-470B00A06120}"/>
    <hyperlink ref="R60:R62" location="Kennwerte!A1" display="Wählen Sie für die Eigenkapitalverzinsung die zulässigen Kennwerte aus." xr:uid="{CA70EC59-430F-466B-809D-556F0BB18041}"/>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1E7AA-7FFC-425A-9D37-B9B5D64BC08A}">
  <sheetPr>
    <tabColor rgb="FFE0810E"/>
  </sheetPr>
  <dimension ref="B1:AN131"/>
  <sheetViews>
    <sheetView showGridLines="0" workbookViewId="0">
      <pane ySplit="5" topLeftCell="A6" activePane="bottomLeft" state="frozen"/>
      <selection pane="bottomLeft" activeCell="G13" sqref="G13"/>
    </sheetView>
  </sheetViews>
  <sheetFormatPr baseColWidth="10" defaultColWidth="11.42578125" defaultRowHeight="15"/>
  <cols>
    <col min="1" max="1" width="3.7109375" customWidth="1"/>
    <col min="2" max="3" width="10.7109375" customWidth="1"/>
    <col min="4" max="4" width="1.42578125" customWidth="1"/>
    <col min="5" max="5" width="6.28515625" customWidth="1"/>
    <col min="6" max="8" width="17.7109375" customWidth="1"/>
    <col min="9" max="10" width="17.28515625" customWidth="1"/>
    <col min="11" max="11" width="27.140625" customWidth="1"/>
    <col min="12" max="12" width="1.5703125" customWidth="1"/>
    <col min="13" max="13" width="50.7109375" customWidth="1"/>
    <col min="14" max="18" width="12.28515625" customWidth="1"/>
    <col min="19" max="20" width="15.7109375" style="131" hidden="1" customWidth="1"/>
    <col min="21" max="21" width="11.42578125" style="131" hidden="1" customWidth="1"/>
    <col min="22" max="22" width="8.140625" style="131" hidden="1" customWidth="1"/>
    <col min="23" max="23" width="14.5703125" style="131" hidden="1" customWidth="1"/>
    <col min="24" max="26" width="11.42578125" style="131" hidden="1" customWidth="1"/>
    <col min="27" max="28" width="11.42578125" customWidth="1"/>
  </cols>
  <sheetData>
    <row r="1" spans="2:40" ht="4.9000000000000004" customHeight="1">
      <c r="D1" s="114"/>
      <c r="S1" s="109" t="s">
        <v>116</v>
      </c>
      <c r="T1" s="110"/>
      <c r="U1" s="110"/>
      <c r="V1" s="110"/>
      <c r="W1" s="110"/>
      <c r="X1" s="110"/>
      <c r="Y1" s="110"/>
      <c r="Z1" s="110"/>
    </row>
    <row r="2" spans="2:40" s="163" customFormat="1" ht="25.15" customHeight="1">
      <c r="B2" s="208" t="s">
        <v>531</v>
      </c>
      <c r="F2" s="208"/>
      <c r="G2" s="208"/>
      <c r="H2" s="208"/>
      <c r="L2" s="209"/>
      <c r="M2" s="208" t="s">
        <v>117</v>
      </c>
      <c r="S2" s="140" t="s">
        <v>116</v>
      </c>
      <c r="T2" s="140" t="s">
        <v>116</v>
      </c>
      <c r="U2" s="140" t="s">
        <v>116</v>
      </c>
      <c r="V2" s="140" t="s">
        <v>116</v>
      </c>
      <c r="W2" s="140" t="s">
        <v>116</v>
      </c>
      <c r="X2" s="140" t="s">
        <v>116</v>
      </c>
      <c r="Y2" s="140" t="s">
        <v>116</v>
      </c>
      <c r="Z2" s="140" t="s">
        <v>116</v>
      </c>
    </row>
    <row r="3" spans="2:40" s="87" customFormat="1" ht="15" customHeight="1">
      <c r="B3" s="125" t="str">
        <f>CONCATENATE("Kontrafaktisches Szenario (KSz) | ",Kurztitel)</f>
        <v>Kontrafaktisches Szenario (KSz) | Gasverteilnetz Süd</v>
      </c>
      <c r="F3" s="125"/>
      <c r="G3" s="125"/>
      <c r="H3" s="125"/>
      <c r="M3" s="212" t="s">
        <v>469</v>
      </c>
      <c r="N3" s="125"/>
      <c r="O3" s="125"/>
      <c r="P3" s="125"/>
      <c r="Q3" s="125"/>
      <c r="R3" s="125"/>
      <c r="S3" s="214"/>
      <c r="T3" s="201"/>
      <c r="U3" s="201"/>
      <c r="V3" s="201"/>
      <c r="W3" s="215"/>
      <c r="X3" s="201"/>
      <c r="Y3" s="201"/>
      <c r="Z3" s="201"/>
    </row>
    <row r="4" spans="2:40" ht="7.15" customHeight="1">
      <c r="F4" s="26"/>
      <c r="G4" s="26"/>
      <c r="H4" s="26"/>
      <c r="K4" s="112"/>
      <c r="M4" s="26"/>
      <c r="N4" s="26"/>
      <c r="O4" s="26"/>
      <c r="P4" s="26"/>
      <c r="Q4" s="26"/>
      <c r="R4" s="26"/>
      <c r="S4" s="141"/>
      <c r="W4" s="145"/>
    </row>
    <row r="5" spans="2:40" ht="4.1500000000000004" customHeight="1">
      <c r="B5" s="152"/>
      <c r="C5" s="154"/>
      <c r="D5" s="154"/>
      <c r="E5" s="154"/>
      <c r="F5" s="154"/>
      <c r="G5" s="154"/>
      <c r="H5" s="154"/>
      <c r="I5" s="154"/>
      <c r="J5" s="154"/>
      <c r="K5" s="154"/>
      <c r="L5" s="79"/>
      <c r="M5" s="154"/>
    </row>
    <row r="6" spans="2:40" s="40" customFormat="1" ht="21">
      <c r="B6" s="152" t="s">
        <v>498</v>
      </c>
      <c r="C6" s="154"/>
      <c r="D6" s="154"/>
      <c r="E6" s="154"/>
      <c r="F6" s="154"/>
      <c r="G6" s="154"/>
      <c r="H6" s="154"/>
      <c r="I6" s="154"/>
      <c r="J6" s="154"/>
      <c r="K6" s="333" t="s">
        <v>355</v>
      </c>
      <c r="L6" s="79"/>
      <c r="M6" s="154"/>
      <c r="N6" s="79"/>
      <c r="O6" s="79"/>
      <c r="P6" s="79"/>
      <c r="Q6" s="79"/>
      <c r="R6" s="79"/>
      <c r="S6" s="146"/>
      <c r="T6" s="146"/>
      <c r="U6" s="146"/>
      <c r="V6" s="146"/>
      <c r="W6" s="146"/>
      <c r="X6" s="146"/>
      <c r="Y6" s="146"/>
      <c r="Z6" s="146"/>
    </row>
    <row r="7" spans="2:40" s="40" customFormat="1" ht="7.5" customHeight="1">
      <c r="B7"/>
      <c r="C7"/>
      <c r="D7"/>
      <c r="E7"/>
      <c r="F7"/>
      <c r="G7"/>
      <c r="H7"/>
      <c r="I7"/>
      <c r="J7"/>
      <c r="K7"/>
      <c r="L7"/>
      <c r="M7"/>
      <c r="N7" s="79"/>
      <c r="O7" s="79"/>
      <c r="P7" s="79"/>
      <c r="Q7" s="79"/>
      <c r="R7" s="79"/>
      <c r="S7" s="146"/>
      <c r="T7" s="146"/>
      <c r="U7" s="146"/>
      <c r="V7" s="146"/>
      <c r="W7" s="146"/>
      <c r="X7" s="146"/>
      <c r="Y7" s="146"/>
      <c r="Z7" s="146"/>
    </row>
    <row r="8" spans="2:40" ht="15" customHeight="1">
      <c r="B8" s="111"/>
      <c r="F8" s="128"/>
      <c r="G8" s="128" t="s">
        <v>426</v>
      </c>
      <c r="M8" s="443"/>
      <c r="S8" s="141"/>
      <c r="U8" s="141"/>
      <c r="Z8" s="147"/>
      <c r="AK8" s="26"/>
      <c r="AN8" s="26"/>
    </row>
    <row r="9" spans="2:40" ht="15" customHeight="1">
      <c r="E9" s="127"/>
      <c r="F9" s="128"/>
      <c r="G9" s="127" t="s">
        <v>255</v>
      </c>
      <c r="H9" s="127" t="s">
        <v>254</v>
      </c>
      <c r="M9" s="486" t="str">
        <f>'INPUT | TSz &gt; Technik'!M9:M11</f>
        <v>Relevant sind die zur Deckung der Netzkosten herangezogenen Mengen, kumuliert über den zu betrachtenden Netzbereich.</v>
      </c>
      <c r="Z9" s="146"/>
      <c r="AK9" s="26"/>
      <c r="AN9" s="26"/>
    </row>
    <row r="10" spans="2:40" ht="3.6" customHeight="1">
      <c r="M10" s="486"/>
      <c r="V10" s="146"/>
      <c r="Z10" s="146"/>
      <c r="AK10" s="26"/>
      <c r="AN10" s="26"/>
    </row>
    <row r="11" spans="2:40" ht="17.100000000000001" customHeight="1">
      <c r="E11" s="445"/>
      <c r="G11" s="445" t="s">
        <v>464</v>
      </c>
      <c r="H11" s="445" t="s">
        <v>464</v>
      </c>
      <c r="M11" s="486"/>
      <c r="V11" s="146"/>
      <c r="Z11" s="146"/>
      <c r="AK11" s="26"/>
      <c r="AN11" s="26"/>
    </row>
    <row r="12" spans="2:40" ht="2.65" customHeight="1">
      <c r="B12" s="26"/>
      <c r="G12" s="128"/>
      <c r="H12" s="128"/>
      <c r="M12" s="486" t="str">
        <f>'INPUT | TSz &gt; Technik'!M13</f>
        <v>Angegeben wird die ZU/ABNAHME im jeweiligen Jahr.</v>
      </c>
      <c r="V12" s="141"/>
      <c r="Z12" s="146"/>
      <c r="AK12" s="26"/>
      <c r="AN12" s="26"/>
    </row>
    <row r="13" spans="2:40" ht="16.149999999999999" customHeight="1">
      <c r="B13" s="116" t="str">
        <f ca="1">"Jahr "&amp;S102</f>
        <v>Jahr 1</v>
      </c>
      <c r="C13" s="117">
        <f ca="1">Inbetriebnahme</f>
        <v>2024</v>
      </c>
      <c r="E13" s="191"/>
      <c r="G13" s="130"/>
      <c r="H13" s="190">
        <f>G13</f>
        <v>0</v>
      </c>
      <c r="M13" s="486"/>
      <c r="V13" s="141"/>
      <c r="Z13" s="146"/>
      <c r="AK13" s="26"/>
      <c r="AN13" s="26"/>
    </row>
    <row r="14" spans="2:40" ht="16.149999999999999" customHeight="1">
      <c r="B14" s="116" t="str">
        <f ca="1">"Jahr "&amp;S103</f>
        <v>Jahr 2</v>
      </c>
      <c r="C14" s="117">
        <f ca="1">IF(Inbetriebnahme+COUNTA($B$14:B14)&gt;Endjahr,"",Inbetriebnahme+COUNTA($B$14:B14))</f>
        <v>2025</v>
      </c>
      <c r="E14" s="191"/>
      <c r="G14" s="130"/>
      <c r="H14" s="190">
        <f>H13+G14</f>
        <v>0</v>
      </c>
      <c r="M14" s="486"/>
      <c r="T14" s="141"/>
      <c r="U14" s="141"/>
      <c r="V14" s="141"/>
      <c r="AK14" s="26"/>
      <c r="AN14" s="26"/>
    </row>
    <row r="15" spans="2:40" ht="16.149999999999999" customHeight="1">
      <c r="B15" s="116" t="str">
        <f t="shared" ref="B15:B42" ca="1" si="0">"Jahr "&amp;S104</f>
        <v>Jahr 3</v>
      </c>
      <c r="C15" s="117">
        <f ca="1">IF(Inbetriebnahme+COUNTA($B$14:B15)&gt;Endjahr,"",Inbetriebnahme+COUNTA($B$14:B15))</f>
        <v>2026</v>
      </c>
      <c r="E15" s="191"/>
      <c r="G15" s="130"/>
      <c r="H15" s="190">
        <f t="shared" ref="H15:H42" si="1">H14+G15</f>
        <v>0</v>
      </c>
      <c r="M15" s="486" t="str">
        <f>'INPUT | TSz &gt; Technik'!M15</f>
        <v>Risiken bitte durch vorsichtige Prognosen berücksichtigen!</v>
      </c>
      <c r="T15" s="141"/>
      <c r="U15" s="141"/>
      <c r="V15" s="141"/>
      <c r="AK15" s="26"/>
      <c r="AN15" s="26"/>
    </row>
    <row r="16" spans="2:40" ht="16.149999999999999" customHeight="1">
      <c r="B16" s="116" t="str">
        <f t="shared" ca="1" si="0"/>
        <v>Jahr 4</v>
      </c>
      <c r="C16" s="117">
        <f ca="1">IF(Inbetriebnahme+COUNTA($B$14:B16)&gt;Endjahr,"",Inbetriebnahme+COUNTA($B$14:B16))</f>
        <v>2027</v>
      </c>
      <c r="E16" s="191"/>
      <c r="G16" s="130"/>
      <c r="H16" s="190">
        <f t="shared" si="1"/>
        <v>0</v>
      </c>
      <c r="M16" s="486"/>
      <c r="T16" s="141"/>
      <c r="U16" s="141"/>
      <c r="V16" s="141"/>
      <c r="AK16" s="26"/>
      <c r="AN16" s="26"/>
    </row>
    <row r="17" spans="2:40" ht="16.149999999999999" customHeight="1">
      <c r="B17" s="116" t="str">
        <f t="shared" ca="1" si="0"/>
        <v>Jahr 5</v>
      </c>
      <c r="C17" s="117">
        <f ca="1">IF(Inbetriebnahme+COUNTA($B$14:B17)&gt;Endjahr,"",Inbetriebnahme+COUNTA($B$14:B17))</f>
        <v>2028</v>
      </c>
      <c r="E17" s="191"/>
      <c r="G17" s="130"/>
      <c r="H17" s="190">
        <f t="shared" si="1"/>
        <v>0</v>
      </c>
      <c r="M17" s="486"/>
      <c r="T17" s="141"/>
      <c r="U17" s="141"/>
      <c r="V17" s="141"/>
      <c r="AK17" s="26"/>
      <c r="AN17" s="26"/>
    </row>
    <row r="18" spans="2:40" ht="16.149999999999999" customHeight="1">
      <c r="B18" s="116" t="str">
        <f t="shared" ca="1" si="0"/>
        <v>Jahr 6</v>
      </c>
      <c r="C18" s="117">
        <f ca="1">IF(Inbetriebnahme+COUNTA($B$14:B18)&gt;Endjahr,"",Inbetriebnahme+COUNTA($B$14:B18))</f>
        <v>2029</v>
      </c>
      <c r="E18" s="191"/>
      <c r="G18" s="130"/>
      <c r="H18" s="190">
        <f t="shared" si="1"/>
        <v>0</v>
      </c>
      <c r="T18" s="141"/>
      <c r="U18" s="141"/>
      <c r="V18" s="141"/>
      <c r="AK18" s="26"/>
      <c r="AN18" s="26"/>
    </row>
    <row r="19" spans="2:40" ht="16.149999999999999" customHeight="1">
      <c r="B19" s="116" t="str">
        <f t="shared" ca="1" si="0"/>
        <v>Jahr 7</v>
      </c>
      <c r="C19" s="117">
        <f ca="1">IF(Inbetriebnahme+COUNTA($B$14:B19)&gt;Endjahr,"",Inbetriebnahme+COUNTA($B$14:B19))</f>
        <v>2030</v>
      </c>
      <c r="E19" s="191"/>
      <c r="G19" s="130"/>
      <c r="H19" s="190">
        <f t="shared" si="1"/>
        <v>0</v>
      </c>
      <c r="M19" s="129"/>
      <c r="AK19" s="26"/>
      <c r="AN19" s="26"/>
    </row>
    <row r="20" spans="2:40" ht="16.149999999999999" customHeight="1">
      <c r="B20" s="116" t="str">
        <f t="shared" ca="1" si="0"/>
        <v>Jahr 8</v>
      </c>
      <c r="C20" s="117">
        <f ca="1">IF(Inbetriebnahme+COUNTA($B$14:B20)&gt;Endjahr,"",Inbetriebnahme+COUNTA($B$14:B20))</f>
        <v>2031</v>
      </c>
      <c r="E20" s="191"/>
      <c r="G20" s="130"/>
      <c r="H20" s="190">
        <f t="shared" si="1"/>
        <v>0</v>
      </c>
      <c r="M20" s="490"/>
      <c r="AK20" s="26"/>
      <c r="AN20" s="26"/>
    </row>
    <row r="21" spans="2:40" ht="16.149999999999999" customHeight="1">
      <c r="B21" s="116" t="str">
        <f t="shared" ca="1" si="0"/>
        <v>Jahr 9</v>
      </c>
      <c r="C21" s="117">
        <f ca="1">IF(Inbetriebnahme+COUNTA($B$14:B21)&gt;Endjahr,"",Inbetriebnahme+COUNTA($B$14:B21))</f>
        <v>2032</v>
      </c>
      <c r="E21" s="191"/>
      <c r="G21" s="130"/>
      <c r="H21" s="190">
        <f t="shared" si="1"/>
        <v>0</v>
      </c>
      <c r="M21" s="490"/>
      <c r="AK21" s="26"/>
      <c r="AN21" s="26"/>
    </row>
    <row r="22" spans="2:40" ht="16.149999999999999" customHeight="1">
      <c r="B22" s="116" t="str">
        <f t="shared" ca="1" si="0"/>
        <v>Jahr 10</v>
      </c>
      <c r="C22" s="117">
        <f ca="1">IF(Inbetriebnahme+COUNTA($B$14:B22)&gt;Endjahr,"",Inbetriebnahme+COUNTA($B$14:B22))</f>
        <v>2033</v>
      </c>
      <c r="E22" s="191"/>
      <c r="G22" s="130"/>
      <c r="H22" s="190">
        <f t="shared" si="1"/>
        <v>0</v>
      </c>
      <c r="M22" s="490"/>
      <c r="AK22" s="26"/>
      <c r="AN22" s="26"/>
    </row>
    <row r="23" spans="2:40" ht="16.149999999999999" customHeight="1">
      <c r="B23" s="116" t="str">
        <f t="shared" ca="1" si="0"/>
        <v>Jahr 11</v>
      </c>
      <c r="C23" s="117">
        <f ca="1">IF(Inbetriebnahme+COUNTA($B$14:B23)&gt;Endjahr,"",Inbetriebnahme+COUNTA($B$14:B23))</f>
        <v>2034</v>
      </c>
      <c r="E23" s="191"/>
      <c r="G23" s="130"/>
      <c r="H23" s="190">
        <f t="shared" si="1"/>
        <v>0</v>
      </c>
      <c r="AK23" s="26"/>
      <c r="AN23" s="26"/>
    </row>
    <row r="24" spans="2:40" ht="16.149999999999999" customHeight="1">
      <c r="B24" s="116" t="str">
        <f t="shared" ca="1" si="0"/>
        <v>Jahr 12</v>
      </c>
      <c r="C24" s="117">
        <f ca="1">IF(Inbetriebnahme+COUNTA($B$14:B24)&gt;Endjahr,"",Inbetriebnahme+COUNTA($B$14:B24))</f>
        <v>2035</v>
      </c>
      <c r="E24" s="191"/>
      <c r="G24" s="130"/>
      <c r="H24" s="190">
        <f t="shared" si="1"/>
        <v>0</v>
      </c>
      <c r="AK24" s="26"/>
      <c r="AN24" s="26"/>
    </row>
    <row r="25" spans="2:40" ht="16.149999999999999" customHeight="1">
      <c r="B25" s="116" t="str">
        <f t="shared" ca="1" si="0"/>
        <v>Jahr 13</v>
      </c>
      <c r="C25" s="117">
        <f ca="1">IF(Inbetriebnahme+COUNTA($B$14:B25)&gt;Endjahr,"",Inbetriebnahme+COUNTA($B$14:B25))</f>
        <v>2036</v>
      </c>
      <c r="E25" s="191"/>
      <c r="G25" s="130"/>
      <c r="H25" s="190">
        <f t="shared" si="1"/>
        <v>0</v>
      </c>
      <c r="AK25" s="26"/>
      <c r="AN25" s="26"/>
    </row>
    <row r="26" spans="2:40" ht="16.149999999999999" customHeight="1">
      <c r="B26" s="116" t="str">
        <f t="shared" ca="1" si="0"/>
        <v>Jahr 14</v>
      </c>
      <c r="C26" s="117">
        <f ca="1">IF(Inbetriebnahme+COUNTA($B$14:B26)&gt;Endjahr,"",Inbetriebnahme+COUNTA($B$14:B26))</f>
        <v>2037</v>
      </c>
      <c r="E26" s="191"/>
      <c r="G26" s="130"/>
      <c r="H26" s="190">
        <f t="shared" si="1"/>
        <v>0</v>
      </c>
      <c r="AK26" s="26"/>
      <c r="AN26" s="26"/>
    </row>
    <row r="27" spans="2:40" ht="16.149999999999999" customHeight="1">
      <c r="B27" s="116" t="str">
        <f t="shared" ca="1" si="0"/>
        <v>Jahr 15</v>
      </c>
      <c r="C27" s="117">
        <f ca="1">IF(Inbetriebnahme+COUNTA($B$14:B27)&gt;Endjahr,"",Inbetriebnahme+COUNTA($B$14:B27))</f>
        <v>2038</v>
      </c>
      <c r="E27" s="191"/>
      <c r="G27" s="130"/>
      <c r="H27" s="190">
        <f t="shared" si="1"/>
        <v>0</v>
      </c>
      <c r="AK27" s="26"/>
      <c r="AN27" s="26"/>
    </row>
    <row r="28" spans="2:40" ht="16.149999999999999" customHeight="1">
      <c r="B28" s="116" t="str">
        <f t="shared" ca="1" si="0"/>
        <v>Jahr 16</v>
      </c>
      <c r="C28" s="117">
        <f ca="1">IF(Inbetriebnahme+COUNTA($B$14:B28)&gt;Endjahr,"",Inbetriebnahme+COUNTA($B$14:B28))</f>
        <v>2039</v>
      </c>
      <c r="E28" s="191"/>
      <c r="G28" s="130"/>
      <c r="H28" s="190">
        <f t="shared" si="1"/>
        <v>0</v>
      </c>
      <c r="AK28" s="26"/>
      <c r="AN28" s="26"/>
    </row>
    <row r="29" spans="2:40" ht="16.149999999999999" customHeight="1">
      <c r="B29" s="116" t="str">
        <f t="shared" ca="1" si="0"/>
        <v>Jahr 17</v>
      </c>
      <c r="C29" s="117">
        <f ca="1">IF(Inbetriebnahme+COUNTA($B$14:B29)&gt;Endjahr,"",Inbetriebnahme+COUNTA($B$14:B29))</f>
        <v>2040</v>
      </c>
      <c r="E29" s="191"/>
      <c r="G29" s="130"/>
      <c r="H29" s="190">
        <f t="shared" si="1"/>
        <v>0</v>
      </c>
      <c r="AK29" s="26"/>
      <c r="AN29" s="26"/>
    </row>
    <row r="30" spans="2:40" ht="16.149999999999999" customHeight="1">
      <c r="B30" s="116" t="str">
        <f t="shared" ca="1" si="0"/>
        <v>Jahr 18</v>
      </c>
      <c r="C30" s="117">
        <f ca="1">IF(Inbetriebnahme+COUNTA($B$14:B30)&gt;Endjahr,"",Inbetriebnahme+COUNTA($B$14:B30))</f>
        <v>2041</v>
      </c>
      <c r="E30" s="191"/>
      <c r="G30" s="130"/>
      <c r="H30" s="190">
        <f t="shared" si="1"/>
        <v>0</v>
      </c>
      <c r="AK30" s="26"/>
      <c r="AN30" s="26"/>
    </row>
    <row r="31" spans="2:40" ht="16.149999999999999" customHeight="1">
      <c r="B31" s="116" t="str">
        <f t="shared" ca="1" si="0"/>
        <v>Jahr 19</v>
      </c>
      <c r="C31" s="117">
        <f ca="1">IF(Inbetriebnahme+COUNTA($B$14:B31)&gt;Endjahr,"",Inbetriebnahme+COUNTA($B$14:B31))</f>
        <v>2042</v>
      </c>
      <c r="E31" s="191"/>
      <c r="G31" s="130"/>
      <c r="H31" s="190">
        <f t="shared" si="1"/>
        <v>0</v>
      </c>
      <c r="AK31" s="26"/>
      <c r="AN31" s="26"/>
    </row>
    <row r="32" spans="2:40" ht="16.149999999999999" customHeight="1">
      <c r="B32" s="116" t="str">
        <f t="shared" ca="1" si="0"/>
        <v>Jahr 20</v>
      </c>
      <c r="C32" s="117">
        <f ca="1">IF(Inbetriebnahme+COUNTA($B$14:B32)&gt;Endjahr,"",Inbetriebnahme+COUNTA($B$14:B32))</f>
        <v>2043</v>
      </c>
      <c r="E32" s="191"/>
      <c r="G32" s="130"/>
      <c r="H32" s="190">
        <f t="shared" si="1"/>
        <v>0</v>
      </c>
      <c r="I32" s="26"/>
      <c r="AK32" s="26"/>
      <c r="AN32" s="26"/>
    </row>
    <row r="33" spans="2:40" ht="16.149999999999999" customHeight="1">
      <c r="B33" s="116" t="str">
        <f t="shared" ca="1" si="0"/>
        <v>Jahr 21</v>
      </c>
      <c r="C33" s="117">
        <f ca="1">IF(Inbetriebnahme+COUNTA($B$14:B33)&gt;Endjahr,"",Inbetriebnahme+COUNTA($B$14:B33))</f>
        <v>2044</v>
      </c>
      <c r="E33" s="191"/>
      <c r="G33" s="130"/>
      <c r="H33" s="190">
        <f t="shared" si="1"/>
        <v>0</v>
      </c>
      <c r="I33" s="26"/>
      <c r="AK33" s="26"/>
      <c r="AN33" s="26"/>
    </row>
    <row r="34" spans="2:40" ht="16.149999999999999" customHeight="1">
      <c r="B34" s="116" t="str">
        <f t="shared" ca="1" si="0"/>
        <v>Jahr 22</v>
      </c>
      <c r="C34" s="117">
        <f ca="1">IF(Inbetriebnahme+COUNTA($B$14:B34)&gt;Endjahr,"",Inbetriebnahme+COUNTA($B$14:B34))</f>
        <v>2045</v>
      </c>
      <c r="E34" s="191"/>
      <c r="G34" s="130"/>
      <c r="H34" s="190">
        <f t="shared" si="1"/>
        <v>0</v>
      </c>
      <c r="I34" s="26"/>
      <c r="AK34" s="26"/>
      <c r="AN34" s="26"/>
    </row>
    <row r="35" spans="2:40" ht="16.149999999999999" customHeight="1">
      <c r="B35" s="116" t="str">
        <f t="shared" ca="1" si="0"/>
        <v>Jahr 23</v>
      </c>
      <c r="C35" s="117">
        <f ca="1">IF(Inbetriebnahme+COUNTA($B$14:B35)&gt;Endjahr,"",Inbetriebnahme+COUNTA($B$14:B35))</f>
        <v>2046</v>
      </c>
      <c r="E35" s="191"/>
      <c r="G35" s="130"/>
      <c r="H35" s="190">
        <f t="shared" si="1"/>
        <v>0</v>
      </c>
      <c r="I35" s="26"/>
      <c r="AK35" s="26"/>
      <c r="AN35" s="26"/>
    </row>
    <row r="36" spans="2:40" ht="16.149999999999999" customHeight="1">
      <c r="B36" s="116" t="str">
        <f t="shared" ca="1" si="0"/>
        <v>Jahr 24</v>
      </c>
      <c r="C36" s="117">
        <f ca="1">IF(Inbetriebnahme+COUNTA($B$14:B36)&gt;Endjahr,"",Inbetriebnahme+COUNTA($B$14:B36))</f>
        <v>2047</v>
      </c>
      <c r="E36" s="191"/>
      <c r="G36" s="130"/>
      <c r="H36" s="190">
        <f t="shared" si="1"/>
        <v>0</v>
      </c>
      <c r="I36" s="26"/>
      <c r="AK36" s="26"/>
      <c r="AN36" s="26"/>
    </row>
    <row r="37" spans="2:40" ht="16.149999999999999" customHeight="1">
      <c r="B37" s="116" t="str">
        <f t="shared" ca="1" si="0"/>
        <v>Jahr 25</v>
      </c>
      <c r="C37" s="117">
        <f ca="1">IF(Inbetriebnahme+COUNTA($B$14:B37)&gt;Endjahr,"",Inbetriebnahme+COUNTA($B$14:B37))</f>
        <v>2048</v>
      </c>
      <c r="E37" s="191"/>
      <c r="G37" s="130"/>
      <c r="H37" s="190">
        <f t="shared" si="1"/>
        <v>0</v>
      </c>
      <c r="I37" s="26"/>
      <c r="AK37" s="26"/>
      <c r="AN37" s="26"/>
    </row>
    <row r="38" spans="2:40" ht="16.149999999999999" customHeight="1">
      <c r="B38" s="116" t="str">
        <f t="shared" ca="1" si="0"/>
        <v>Jahr 26</v>
      </c>
      <c r="C38" s="117">
        <f ca="1">IF(Inbetriebnahme+COUNTA($B$14:B38)&gt;Endjahr,"",Inbetriebnahme+COUNTA($B$14:B38))</f>
        <v>2049</v>
      </c>
      <c r="E38" s="191"/>
      <c r="G38" s="130"/>
      <c r="H38" s="190">
        <f t="shared" si="1"/>
        <v>0</v>
      </c>
      <c r="I38" s="26"/>
      <c r="AK38" s="26"/>
      <c r="AN38" s="26"/>
    </row>
    <row r="39" spans="2:40" ht="16.149999999999999" customHeight="1">
      <c r="B39" s="116" t="str">
        <f t="shared" ca="1" si="0"/>
        <v>Jahr 27</v>
      </c>
      <c r="C39" s="117">
        <f ca="1">IF(Inbetriebnahme+COUNTA($B$14:B39)&gt;Endjahr,"",Inbetriebnahme+COUNTA($B$14:B39))</f>
        <v>2050</v>
      </c>
      <c r="E39" s="191"/>
      <c r="G39" s="130"/>
      <c r="H39" s="190">
        <f t="shared" si="1"/>
        <v>0</v>
      </c>
      <c r="I39" s="26"/>
      <c r="AK39" s="26"/>
      <c r="AN39" s="26"/>
    </row>
    <row r="40" spans="2:40" ht="16.149999999999999" customHeight="1">
      <c r="B40" s="116" t="str">
        <f t="shared" ca="1" si="0"/>
        <v>Jahr 28</v>
      </c>
      <c r="C40" s="117">
        <f ca="1">IF(Inbetriebnahme+COUNTA($B$14:B40)&gt;Endjahr,"",Inbetriebnahme+COUNTA($B$14:B40))</f>
        <v>2051</v>
      </c>
      <c r="E40" s="191"/>
      <c r="G40" s="130"/>
      <c r="H40" s="190">
        <f t="shared" si="1"/>
        <v>0</v>
      </c>
      <c r="I40" s="26"/>
      <c r="AK40" s="26"/>
      <c r="AN40" s="26"/>
    </row>
    <row r="41" spans="2:40" ht="16.149999999999999" customHeight="1">
      <c r="B41" s="116" t="str">
        <f t="shared" ca="1" si="0"/>
        <v>Jahr 29</v>
      </c>
      <c r="C41" s="117">
        <f ca="1">IF(Inbetriebnahme+COUNTA($B$14:B41)&gt;Endjahr,"",Inbetriebnahme+COUNTA($B$14:B41))</f>
        <v>2052</v>
      </c>
      <c r="E41" s="191"/>
      <c r="G41" s="130"/>
      <c r="H41" s="190">
        <f t="shared" si="1"/>
        <v>0</v>
      </c>
      <c r="I41" s="26"/>
      <c r="AK41" s="26"/>
      <c r="AN41" s="26"/>
    </row>
    <row r="42" spans="2:40" ht="16.149999999999999" customHeight="1">
      <c r="B42" s="116" t="str">
        <f t="shared" ca="1" si="0"/>
        <v>Jahr 30</v>
      </c>
      <c r="C42" s="117">
        <f ca="1">IF(Inbetriebnahme+COUNTA($B$14:B42)&gt;Endjahr,"",Inbetriebnahme+COUNTA($B$14:B42))</f>
        <v>2053</v>
      </c>
      <c r="E42" s="191"/>
      <c r="G42" s="130"/>
      <c r="H42" s="190">
        <f t="shared" si="1"/>
        <v>0</v>
      </c>
      <c r="I42" s="26"/>
      <c r="AK42" s="26"/>
      <c r="AN42" s="26"/>
    </row>
    <row r="43" spans="2:40" ht="16.149999999999999" customHeight="1">
      <c r="S43" s="148"/>
    </row>
    <row r="44" spans="2:40" ht="9.6" customHeight="1">
      <c r="B44" s="155"/>
      <c r="C44" s="155"/>
      <c r="D44" s="155"/>
      <c r="E44" s="155"/>
      <c r="F44" s="155"/>
      <c r="G44" s="155"/>
      <c r="H44" s="155"/>
      <c r="I44" s="155"/>
      <c r="J44" s="155"/>
      <c r="K44" s="155"/>
      <c r="M44" s="155"/>
      <c r="S44" s="148"/>
    </row>
    <row r="45" spans="2:40" ht="9.6" customHeight="1">
      <c r="S45" s="148"/>
    </row>
    <row r="46" spans="2:40" s="40" customFormat="1" ht="17.649999999999999" customHeight="1">
      <c r="B46"/>
      <c r="C46"/>
      <c r="D46"/>
      <c r="E46"/>
      <c r="F46"/>
      <c r="G46"/>
      <c r="H46"/>
      <c r="I46"/>
      <c r="J46"/>
      <c r="K46"/>
      <c r="L46"/>
      <c r="M46"/>
      <c r="N46" s="79"/>
      <c r="O46" s="79"/>
      <c r="P46" s="79"/>
      <c r="Q46" s="79"/>
      <c r="R46" s="79"/>
      <c r="S46" s="146"/>
      <c r="T46" s="146"/>
      <c r="U46" s="146"/>
      <c r="V46" s="146"/>
      <c r="W46" s="131"/>
      <c r="X46" s="146"/>
      <c r="Y46" s="131"/>
      <c r="Z46" s="146"/>
    </row>
    <row r="47" spans="2:40" s="40" customFormat="1" ht="17.649999999999999" customHeight="1">
      <c r="B47"/>
      <c r="C47"/>
      <c r="D47"/>
      <c r="E47"/>
      <c r="F47"/>
      <c r="G47"/>
      <c r="H47"/>
      <c r="I47"/>
      <c r="J47"/>
      <c r="K47"/>
      <c r="L47"/>
      <c r="M47"/>
      <c r="N47" s="79"/>
      <c r="O47" s="79"/>
      <c r="P47" s="79"/>
      <c r="Q47" s="79"/>
      <c r="R47" s="79"/>
      <c r="S47" s="146"/>
      <c r="T47" s="146"/>
      <c r="U47" s="146"/>
      <c r="V47" s="146"/>
      <c r="W47" s="131"/>
      <c r="X47" s="146"/>
      <c r="Y47" s="131"/>
      <c r="Z47" s="146"/>
    </row>
    <row r="48" spans="2:40" s="40" customFormat="1" ht="17.649999999999999" customHeight="1">
      <c r="B48"/>
      <c r="C48"/>
      <c r="D48"/>
      <c r="E48"/>
      <c r="F48"/>
      <c r="G48"/>
      <c r="H48"/>
      <c r="I48"/>
      <c r="J48"/>
      <c r="K48"/>
      <c r="L48"/>
      <c r="M48"/>
      <c r="N48" s="79"/>
      <c r="O48" s="79"/>
      <c r="P48" s="79"/>
      <c r="Q48" s="79"/>
      <c r="R48" s="79"/>
      <c r="S48" s="304" t="s">
        <v>118</v>
      </c>
      <c r="T48" s="157"/>
      <c r="U48" s="304"/>
      <c r="V48" s="157"/>
      <c r="W48" s="157"/>
      <c r="X48" s="210"/>
      <c r="Y48" s="157"/>
      <c r="Z48" s="210"/>
    </row>
    <row r="49" spans="2:40" s="40" customFormat="1" ht="17.649999999999999" customHeight="1">
      <c r="B49"/>
      <c r="C49"/>
      <c r="D49"/>
      <c r="E49"/>
      <c r="F49"/>
      <c r="G49"/>
      <c r="H49"/>
      <c r="I49"/>
      <c r="J49"/>
      <c r="K49"/>
      <c r="L49"/>
      <c r="M49"/>
      <c r="N49" s="79"/>
      <c r="O49" s="79"/>
      <c r="P49" s="79"/>
      <c r="Q49" s="79"/>
      <c r="R49" s="79"/>
      <c r="S49" s="131"/>
      <c r="T49" s="131"/>
      <c r="U49" s="131"/>
      <c r="V49" s="131"/>
      <c r="W49" s="131"/>
      <c r="X49" s="146"/>
      <c r="Y49" s="131"/>
      <c r="Z49" s="146"/>
    </row>
    <row r="50" spans="2:40" s="40" customFormat="1" ht="17.649999999999999" customHeight="1">
      <c r="B50"/>
      <c r="C50"/>
      <c r="D50"/>
      <c r="E50"/>
      <c r="F50"/>
      <c r="G50"/>
      <c r="H50"/>
      <c r="I50"/>
      <c r="J50"/>
      <c r="K50"/>
      <c r="L50"/>
      <c r="M50"/>
      <c r="N50" s="79"/>
      <c r="O50" s="79"/>
      <c r="P50" s="79"/>
      <c r="Q50" s="79"/>
      <c r="R50" s="79"/>
      <c r="S50" s="141"/>
      <c r="T50" s="131"/>
      <c r="U50" s="131"/>
      <c r="V50" s="141"/>
      <c r="W50" s="131"/>
      <c r="X50" s="146"/>
      <c r="Y50" s="131"/>
      <c r="Z50" s="146"/>
    </row>
    <row r="51" spans="2:40" s="40" customFormat="1" ht="17.649999999999999" customHeight="1">
      <c r="B51"/>
      <c r="C51"/>
      <c r="D51"/>
      <c r="E51"/>
      <c r="F51"/>
      <c r="G51"/>
      <c r="H51"/>
      <c r="I51"/>
      <c r="J51"/>
      <c r="K51"/>
      <c r="L51"/>
      <c r="M51"/>
      <c r="N51" s="79"/>
      <c r="O51" s="79"/>
      <c r="P51" s="79"/>
      <c r="Q51" s="79"/>
      <c r="R51" s="79"/>
      <c r="S51" s="131"/>
      <c r="T51" s="131"/>
      <c r="U51" s="131"/>
      <c r="V51" s="131"/>
      <c r="W51" s="131"/>
      <c r="X51" s="146"/>
      <c r="Y51" s="131"/>
      <c r="Z51" s="146"/>
    </row>
    <row r="52" spans="2:40" s="40" customFormat="1" ht="17.649999999999999" customHeight="1">
      <c r="B52"/>
      <c r="C52"/>
      <c r="D52"/>
      <c r="E52"/>
      <c r="F52"/>
      <c r="G52"/>
      <c r="H52"/>
      <c r="I52"/>
      <c r="J52"/>
      <c r="K52"/>
      <c r="L52"/>
      <c r="M52"/>
      <c r="N52" s="79"/>
      <c r="O52" s="79"/>
      <c r="P52" s="79"/>
      <c r="Q52" s="79"/>
      <c r="R52" s="79"/>
      <c r="S52" s="131"/>
      <c r="T52" s="131"/>
      <c r="U52" s="131"/>
      <c r="V52" s="131"/>
      <c r="W52" s="131"/>
      <c r="X52" s="146"/>
      <c r="Y52" s="131"/>
      <c r="Z52" s="146"/>
    </row>
    <row r="53" spans="2:40" s="40" customFormat="1" ht="17.649999999999999" customHeight="1">
      <c r="B53"/>
      <c r="C53"/>
      <c r="D53"/>
      <c r="E53"/>
      <c r="F53"/>
      <c r="G53"/>
      <c r="H53"/>
      <c r="I53"/>
      <c r="J53"/>
      <c r="K53"/>
      <c r="L53"/>
      <c r="M53"/>
      <c r="N53" s="79"/>
      <c r="O53" s="79"/>
      <c r="P53" s="79"/>
      <c r="Q53" s="79"/>
      <c r="R53" s="79"/>
      <c r="S53" s="131"/>
      <c r="T53" s="131"/>
      <c r="U53" s="131"/>
      <c r="V53" s="131"/>
      <c r="W53" s="131"/>
      <c r="X53" s="146"/>
      <c r="Y53" s="131"/>
      <c r="Z53" s="146"/>
    </row>
    <row r="54" spans="2:40" s="40" customFormat="1" ht="17.649999999999999" customHeight="1">
      <c r="B54"/>
      <c r="C54"/>
      <c r="D54"/>
      <c r="E54"/>
      <c r="F54"/>
      <c r="G54"/>
      <c r="H54"/>
      <c r="I54"/>
      <c r="J54"/>
      <c r="K54"/>
      <c r="L54"/>
      <c r="M54"/>
      <c r="N54" s="79"/>
      <c r="O54" s="79"/>
      <c r="P54" s="79"/>
      <c r="Q54" s="79"/>
      <c r="R54" s="79"/>
      <c r="S54" s="131"/>
      <c r="T54" s="131"/>
      <c r="U54" s="131"/>
      <c r="V54" s="131"/>
      <c r="W54" s="131"/>
      <c r="X54" s="146"/>
      <c r="Y54" s="131"/>
      <c r="Z54" s="146"/>
    </row>
    <row r="55" spans="2:40" ht="17.649999999999999" customHeight="1">
      <c r="AK55" s="26"/>
      <c r="AN55" s="26"/>
    </row>
    <row r="56" spans="2:40" ht="17.649999999999999" customHeight="1">
      <c r="AK56" s="26"/>
      <c r="AN56" s="26"/>
    </row>
    <row r="57" spans="2:40" ht="17.649999999999999" customHeight="1">
      <c r="AK57" s="26"/>
      <c r="AN57" s="26"/>
    </row>
    <row r="58" spans="2:40" ht="17.649999999999999" customHeight="1">
      <c r="AK58" s="26"/>
      <c r="AN58" s="26"/>
    </row>
    <row r="59" spans="2:40" ht="17.649999999999999" customHeight="1">
      <c r="AK59" s="26"/>
      <c r="AN59" s="26"/>
    </row>
    <row r="60" spans="2:40" ht="17.649999999999999" customHeight="1">
      <c r="AK60" s="26"/>
      <c r="AN60" s="26"/>
    </row>
    <row r="61" spans="2:40" ht="17.649999999999999" customHeight="1">
      <c r="AK61" s="26"/>
      <c r="AN61" s="26"/>
    </row>
    <row r="62" spans="2:40" ht="17.649999999999999" customHeight="1">
      <c r="AK62" s="26"/>
      <c r="AN62" s="26"/>
    </row>
    <row r="63" spans="2:40" ht="17.649999999999999" customHeight="1">
      <c r="AK63" s="26"/>
      <c r="AN63" s="26"/>
    </row>
    <row r="64" spans="2:40" ht="17.649999999999999" customHeight="1">
      <c r="AK64" s="26"/>
      <c r="AN64" s="26"/>
    </row>
    <row r="65" spans="19:40" ht="17.649999999999999" customHeight="1">
      <c r="AK65" s="26"/>
      <c r="AN65" s="26"/>
    </row>
    <row r="66" spans="19:40" ht="17.649999999999999" customHeight="1">
      <c r="AK66" s="26"/>
      <c r="AN66" s="26"/>
    </row>
    <row r="67" spans="19:40" ht="17.649999999999999" customHeight="1">
      <c r="AK67" s="26"/>
      <c r="AN67" s="26"/>
    </row>
    <row r="68" spans="19:40" ht="17.649999999999999" customHeight="1">
      <c r="AK68" s="26"/>
      <c r="AN68" s="26"/>
    </row>
    <row r="69" spans="19:40" ht="17.649999999999999" customHeight="1">
      <c r="S69" s="149"/>
      <c r="AK69" s="26"/>
      <c r="AN69" s="26"/>
    </row>
    <row r="70" spans="19:40" ht="17.649999999999999" customHeight="1">
      <c r="S70" s="149"/>
      <c r="AK70" s="26"/>
      <c r="AN70" s="26"/>
    </row>
    <row r="71" spans="19:40" ht="17.649999999999999" customHeight="1">
      <c r="S71" s="307" t="s">
        <v>303</v>
      </c>
      <c r="T71" s="157"/>
      <c r="U71" s="157"/>
      <c r="V71" s="157"/>
      <c r="W71" s="157"/>
      <c r="X71" s="157"/>
      <c r="Y71" s="157"/>
      <c r="Z71" s="157"/>
      <c r="AK71" s="26"/>
      <c r="AN71" s="26"/>
    </row>
    <row r="72" spans="19:40" ht="17.649999999999999" customHeight="1">
      <c r="S72" s="328"/>
      <c r="AK72" s="26"/>
      <c r="AN72" s="26"/>
    </row>
    <row r="73" spans="19:40" ht="17.100000000000001" customHeight="1">
      <c r="S73" s="149"/>
      <c r="T73" s="149"/>
      <c r="U73" s="149"/>
      <c r="AK73" s="26"/>
      <c r="AN73" s="26"/>
    </row>
    <row r="74" spans="19:40" ht="17.100000000000001" customHeight="1">
      <c r="S74" s="328"/>
      <c r="AK74" s="26"/>
      <c r="AN74" s="26"/>
    </row>
    <row r="75" spans="19:40" ht="17.100000000000001" customHeight="1">
      <c r="S75" s="327"/>
      <c r="T75" s="327"/>
      <c r="U75" s="327"/>
      <c r="AK75" s="26"/>
      <c r="AN75" s="26"/>
    </row>
    <row r="76" spans="19:40" ht="17.100000000000001" customHeight="1">
      <c r="S76" s="149"/>
      <c r="AK76" s="26"/>
      <c r="AN76" s="26"/>
    </row>
    <row r="77" spans="19:40" ht="16.899999999999999" customHeight="1">
      <c r="S77" s="328"/>
      <c r="AK77" s="26"/>
      <c r="AN77" s="26"/>
    </row>
    <row r="78" spans="19:40" ht="17.100000000000001" customHeight="1">
      <c r="S78" s="327"/>
      <c r="T78" s="327"/>
      <c r="U78" s="327"/>
      <c r="AK78" s="26"/>
      <c r="AN78" s="26"/>
    </row>
    <row r="79" spans="19:40" ht="17.100000000000001" customHeight="1">
      <c r="S79" s="149"/>
      <c r="AK79" s="26"/>
      <c r="AN79" s="26"/>
    </row>
    <row r="80" spans="19:40" ht="17.100000000000001" customHeight="1">
      <c r="S80" s="149"/>
    </row>
    <row r="81" spans="19:26" ht="9.6" customHeight="1">
      <c r="S81" s="149"/>
    </row>
    <row r="82" spans="19:26" ht="9.6" customHeight="1">
      <c r="S82" s="149"/>
    </row>
    <row r="83" spans="19:26">
      <c r="S83" s="307" t="s">
        <v>332</v>
      </c>
      <c r="T83" s="157"/>
      <c r="U83" s="157"/>
      <c r="V83" s="157"/>
      <c r="W83" s="157"/>
      <c r="X83" s="157"/>
      <c r="Y83" s="157"/>
      <c r="Z83" s="157"/>
    </row>
    <row r="84" spans="19:26">
      <c r="S84" s="328" t="s">
        <v>331</v>
      </c>
      <c r="T84" s="141" t="s">
        <v>330</v>
      </c>
      <c r="W84" s="141" t="s">
        <v>333</v>
      </c>
    </row>
    <row r="85" spans="19:26">
      <c r="T85" s="332"/>
    </row>
    <row r="87" spans="19:26">
      <c r="T87" s="332"/>
    </row>
    <row r="88" spans="19:26">
      <c r="T88" s="332"/>
    </row>
    <row r="91" spans="19:26">
      <c r="S91" s="141" t="s">
        <v>341</v>
      </c>
    </row>
    <row r="92" spans="19:26">
      <c r="S92" s="141" t="s">
        <v>342</v>
      </c>
    </row>
    <row r="93" spans="19:26">
      <c r="S93" s="131">
        <f>'INPUT | Allgemeines'!$O$80</f>
        <v>0</v>
      </c>
    </row>
    <row r="94" spans="19:26">
      <c r="S94" s="141" t="s">
        <v>343</v>
      </c>
    </row>
    <row r="95" spans="19:26">
      <c r="S95" s="131">
        <f>'INPUT | Allgemeines'!$O$82</f>
        <v>1</v>
      </c>
    </row>
    <row r="96" spans="19:26">
      <c r="S96" s="141" t="s">
        <v>344</v>
      </c>
    </row>
    <row r="97" spans="19:26">
      <c r="S97" s="131" t="str">
        <f>'INPUT | Allgemeines'!O84</f>
        <v>nicht definiert</v>
      </c>
    </row>
    <row r="98" spans="19:26">
      <c r="S98" s="141" t="s">
        <v>337</v>
      </c>
    </row>
    <row r="99" spans="19:26">
      <c r="S99" s="131">
        <f>'INPUT | Allgemeines'!$O$76</f>
        <v>0</v>
      </c>
    </row>
    <row r="100" spans="19:26">
      <c r="S100" s="307" t="s">
        <v>408</v>
      </c>
      <c r="T100" s="157"/>
      <c r="U100" s="157"/>
      <c r="V100" s="157"/>
      <c r="W100" s="157"/>
      <c r="X100" s="157"/>
      <c r="Y100" s="157"/>
      <c r="Z100" s="157"/>
    </row>
    <row r="101" spans="19:26">
      <c r="S101" s="131" t="s">
        <v>409</v>
      </c>
    </row>
    <row r="102" spans="19:26">
      <c r="S102" s="131">
        <f ca="1">'INPUT | Allgemeines'!R95</f>
        <v>1</v>
      </c>
    </row>
    <row r="103" spans="19:26">
      <c r="S103" s="131">
        <f ca="1">S102+1</f>
        <v>2</v>
      </c>
    </row>
    <row r="104" spans="19:26">
      <c r="S104" s="131">
        <f t="shared" ref="S104:S131" ca="1" si="2">S103+1</f>
        <v>3</v>
      </c>
    </row>
    <row r="105" spans="19:26">
      <c r="S105" s="131">
        <f t="shared" ca="1" si="2"/>
        <v>4</v>
      </c>
    </row>
    <row r="106" spans="19:26">
      <c r="S106" s="131">
        <f t="shared" ca="1" si="2"/>
        <v>5</v>
      </c>
    </row>
    <row r="107" spans="19:26">
      <c r="S107" s="131">
        <f t="shared" ca="1" si="2"/>
        <v>6</v>
      </c>
    </row>
    <row r="108" spans="19:26">
      <c r="S108" s="131">
        <f t="shared" ca="1" si="2"/>
        <v>7</v>
      </c>
    </row>
    <row r="109" spans="19:26">
      <c r="S109" s="131">
        <f t="shared" ca="1" si="2"/>
        <v>8</v>
      </c>
    </row>
    <row r="110" spans="19:26">
      <c r="S110" s="131">
        <f t="shared" ca="1" si="2"/>
        <v>9</v>
      </c>
    </row>
    <row r="111" spans="19:26">
      <c r="S111" s="131">
        <f t="shared" ca="1" si="2"/>
        <v>10</v>
      </c>
    </row>
    <row r="112" spans="19:26">
      <c r="S112" s="131">
        <f t="shared" ca="1" si="2"/>
        <v>11</v>
      </c>
    </row>
    <row r="113" spans="19:19">
      <c r="S113" s="131">
        <f t="shared" ca="1" si="2"/>
        <v>12</v>
      </c>
    </row>
    <row r="114" spans="19:19">
      <c r="S114" s="131">
        <f t="shared" ca="1" si="2"/>
        <v>13</v>
      </c>
    </row>
    <row r="115" spans="19:19">
      <c r="S115" s="131">
        <f t="shared" ca="1" si="2"/>
        <v>14</v>
      </c>
    </row>
    <row r="116" spans="19:19">
      <c r="S116" s="131">
        <f t="shared" ca="1" si="2"/>
        <v>15</v>
      </c>
    </row>
    <row r="117" spans="19:19">
      <c r="S117" s="131">
        <f t="shared" ca="1" si="2"/>
        <v>16</v>
      </c>
    </row>
    <row r="118" spans="19:19">
      <c r="S118" s="131">
        <f t="shared" ca="1" si="2"/>
        <v>17</v>
      </c>
    </row>
    <row r="119" spans="19:19">
      <c r="S119" s="131">
        <f t="shared" ca="1" si="2"/>
        <v>18</v>
      </c>
    </row>
    <row r="120" spans="19:19">
      <c r="S120" s="131">
        <f t="shared" ca="1" si="2"/>
        <v>19</v>
      </c>
    </row>
    <row r="121" spans="19:19">
      <c r="S121" s="131">
        <f t="shared" ca="1" si="2"/>
        <v>20</v>
      </c>
    </row>
    <row r="122" spans="19:19">
      <c r="S122" s="131">
        <f t="shared" ca="1" si="2"/>
        <v>21</v>
      </c>
    </row>
    <row r="123" spans="19:19">
      <c r="S123" s="131">
        <f t="shared" ca="1" si="2"/>
        <v>22</v>
      </c>
    </row>
    <row r="124" spans="19:19">
      <c r="S124" s="131">
        <f t="shared" ca="1" si="2"/>
        <v>23</v>
      </c>
    </row>
    <row r="125" spans="19:19">
      <c r="S125" s="131">
        <f t="shared" ca="1" si="2"/>
        <v>24</v>
      </c>
    </row>
    <row r="126" spans="19:19">
      <c r="S126" s="131">
        <f t="shared" ca="1" si="2"/>
        <v>25</v>
      </c>
    </row>
    <row r="127" spans="19:19">
      <c r="S127" s="131">
        <f t="shared" ca="1" si="2"/>
        <v>26</v>
      </c>
    </row>
    <row r="128" spans="19:19">
      <c r="S128" s="131">
        <f t="shared" ca="1" si="2"/>
        <v>27</v>
      </c>
    </row>
    <row r="129" spans="19:19">
      <c r="S129" s="131">
        <f t="shared" ca="1" si="2"/>
        <v>28</v>
      </c>
    </row>
    <row r="130" spans="19:19">
      <c r="S130" s="131">
        <f t="shared" ca="1" si="2"/>
        <v>29</v>
      </c>
    </row>
    <row r="131" spans="19:19">
      <c r="S131" s="131">
        <f t="shared" ca="1" si="2"/>
        <v>30</v>
      </c>
    </row>
  </sheetData>
  <sheetProtection algorithmName="SHA-512" hashValue="bQacigWBuXEpgJ+MsyHQbm9WQe0AvtGG4dAAr9kdnYB1M7O+GN5N85CcQuwLN7Fl7ZrlEfpajA4YwkQPs4RFeg==" saltValue="XMUQTFMXQl3xcc6FVn941g==" spinCount="100000" sheet="1" selectLockedCells="1"/>
  <mergeCells count="4">
    <mergeCell ref="M9:M11"/>
    <mergeCell ref="M20:M22"/>
    <mergeCell ref="M12:M14"/>
    <mergeCell ref="M15:M17"/>
  </mergeCells>
  <conditionalFormatting sqref="B13:B42">
    <cfRule type="expression" dxfId="39" priority="6">
      <formula>$C13=""</formula>
    </cfRule>
  </conditionalFormatting>
  <conditionalFormatting sqref="G13:H42">
    <cfRule type="expression" dxfId="38" priority="5">
      <formula>$C13=""</formula>
    </cfRule>
  </conditionalFormatting>
  <conditionalFormatting sqref="B6:J6">
    <cfRule type="expression" dxfId="37" priority="4">
      <formula>$S$99=0</formula>
    </cfRule>
  </conditionalFormatting>
  <conditionalFormatting sqref="K6">
    <cfRule type="expression" dxfId="36" priority="2">
      <formula>$S$99=0</formula>
    </cfRule>
  </conditionalFormatting>
  <conditionalFormatting sqref="K6">
    <cfRule type="expression" dxfId="35" priority="1">
      <formula>$S$99=0</formula>
    </cfRule>
  </conditionalFormatting>
  <dataValidations count="1">
    <dataValidation type="decimal" allowBlank="1" showErrorMessage="1" errorTitle="Eingabe nicht korrekt" error="Bitte überprüfen Sie den eingetragenen Wert." sqref="G13:G42" xr:uid="{1E644C6A-1558-45DB-9B6E-4051CC770CE2}">
      <formula1>-1000000000</formula1>
      <formula2>1000000000</formula2>
    </dataValidation>
  </dataValidation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A62F1-FF32-4729-83CA-CC06AEB3F613}">
  <sheetPr>
    <tabColor rgb="FFE0810E"/>
  </sheetPr>
  <dimension ref="B1:AD148"/>
  <sheetViews>
    <sheetView showGridLines="0" zoomScaleNormal="100" workbookViewId="0">
      <pane ySplit="5" topLeftCell="A6" activePane="bottomLeft" state="frozen"/>
      <selection pane="bottomLeft" activeCell="E14" sqref="E14"/>
    </sheetView>
  </sheetViews>
  <sheetFormatPr baseColWidth="10" defaultColWidth="11.42578125" defaultRowHeight="15"/>
  <cols>
    <col min="1" max="1" width="3.7109375" customWidth="1"/>
    <col min="2" max="2" width="12.42578125" customWidth="1"/>
    <col min="3" max="3" width="10.7109375" customWidth="1"/>
    <col min="4" max="4" width="1.42578125" customWidth="1"/>
    <col min="5" max="11" width="16.7109375" customWidth="1"/>
    <col min="12" max="12" width="4.5703125" customWidth="1"/>
    <col min="13" max="13" width="1.5703125" customWidth="1"/>
    <col min="14" max="14" width="54.28515625" customWidth="1"/>
    <col min="15" max="15" width="12.28515625" customWidth="1"/>
    <col min="16" max="17" width="15.7109375" style="131" hidden="1" customWidth="1"/>
    <col min="18" max="18" width="11.42578125" style="131" hidden="1" customWidth="1"/>
    <col min="19" max="19" width="15.28515625" style="131" hidden="1" customWidth="1"/>
    <col min="20" max="20" width="14.5703125" style="131" hidden="1" customWidth="1"/>
    <col min="21" max="30" width="11.42578125" style="131" hidden="1" customWidth="1"/>
  </cols>
  <sheetData>
    <row r="1" spans="2:30" ht="4.9000000000000004" customHeight="1">
      <c r="Q1" s="110"/>
      <c r="R1" s="110"/>
      <c r="S1" s="110"/>
      <c r="T1" s="110"/>
      <c r="U1" s="110"/>
      <c r="V1" s="110"/>
      <c r="W1" s="110"/>
    </row>
    <row r="2" spans="2:30" s="163" customFormat="1" ht="25.15" customHeight="1">
      <c r="B2" s="208" t="s">
        <v>161</v>
      </c>
      <c r="G2" s="208"/>
      <c r="H2" s="208"/>
      <c r="I2" s="208"/>
      <c r="L2" s="112" t="s">
        <v>212</v>
      </c>
      <c r="M2" s="209"/>
      <c r="N2" s="208" t="s">
        <v>117</v>
      </c>
      <c r="P2" s="109" t="s">
        <v>116</v>
      </c>
      <c r="Q2" s="109" t="s">
        <v>116</v>
      </c>
      <c r="R2" s="109" t="s">
        <v>116</v>
      </c>
      <c r="S2" s="109" t="s">
        <v>116</v>
      </c>
      <c r="T2" s="109" t="s">
        <v>116</v>
      </c>
      <c r="U2" s="109" t="s">
        <v>116</v>
      </c>
      <c r="V2" s="109" t="s">
        <v>116</v>
      </c>
      <c r="W2" s="109" t="s">
        <v>116</v>
      </c>
      <c r="X2" s="334"/>
      <c r="Y2" s="334"/>
      <c r="Z2" s="334"/>
      <c r="AA2" s="334"/>
      <c r="AB2" s="334"/>
      <c r="AC2" s="334"/>
      <c r="AD2" s="334"/>
    </row>
    <row r="3" spans="2:30" s="87" customFormat="1" ht="15" customHeight="1">
      <c r="B3" s="125" t="str">
        <f>CONCATENATE("Kontrafaktisches Szenario (KSz) | ",Kurztitel)</f>
        <v>Kontrafaktisches Szenario (KSz) | Gasverteilnetz Süd</v>
      </c>
      <c r="G3" s="125"/>
      <c r="H3" s="125"/>
      <c r="I3" s="125"/>
      <c r="L3" s="123"/>
      <c r="N3" s="212" t="s">
        <v>469</v>
      </c>
      <c r="O3" s="125"/>
      <c r="P3" s="214"/>
      <c r="Q3" s="201"/>
      <c r="R3" s="201"/>
      <c r="S3" s="201"/>
      <c r="T3" s="215"/>
      <c r="U3" s="201"/>
      <c r="V3" s="201"/>
      <c r="W3" s="201"/>
      <c r="X3" s="201"/>
      <c r="Y3" s="201"/>
      <c r="Z3" s="201"/>
      <c r="AA3" s="201"/>
      <c r="AB3" s="201"/>
      <c r="AC3" s="201"/>
      <c r="AD3" s="201"/>
    </row>
    <row r="4" spans="2:30" ht="7.15" customHeight="1">
      <c r="L4" s="26"/>
      <c r="M4" s="26"/>
      <c r="P4" s="141"/>
      <c r="T4" s="145"/>
    </row>
    <row r="5" spans="2:30" ht="4.1500000000000004" customHeight="1">
      <c r="B5" s="152"/>
      <c r="C5" s="154"/>
      <c r="D5" s="154"/>
      <c r="E5" s="154"/>
      <c r="F5" s="154"/>
      <c r="G5" s="154"/>
      <c r="H5" s="154" t="s">
        <v>314</v>
      </c>
      <c r="I5" s="154"/>
      <c r="J5" s="154" t="s">
        <v>316</v>
      </c>
      <c r="K5" s="154" t="s">
        <v>319</v>
      </c>
      <c r="L5" s="154"/>
      <c r="M5" s="79"/>
      <c r="N5" s="154"/>
      <c r="P5" s="141"/>
      <c r="T5" s="145"/>
    </row>
    <row r="6" spans="2:30" ht="21">
      <c r="B6" s="152" t="s">
        <v>259</v>
      </c>
      <c r="C6" s="152"/>
      <c r="D6" s="152"/>
      <c r="E6" s="152"/>
      <c r="F6" s="152"/>
      <c r="G6" s="152"/>
      <c r="H6" s="152"/>
      <c r="I6" s="152"/>
      <c r="J6" s="152"/>
      <c r="K6" s="152"/>
      <c r="L6" s="152"/>
      <c r="M6" s="26"/>
      <c r="N6" s="156"/>
    </row>
    <row r="7" spans="2:30">
      <c r="L7" s="26"/>
      <c r="M7" s="26"/>
      <c r="P7" s="146"/>
      <c r="Q7" s="146"/>
      <c r="R7" s="146"/>
      <c r="S7" s="146"/>
      <c r="T7" s="146"/>
      <c r="U7" s="146"/>
      <c r="V7" s="146"/>
      <c r="W7" s="146"/>
    </row>
    <row r="8" spans="2:30">
      <c r="E8" t="s">
        <v>209</v>
      </c>
      <c r="F8" t="s">
        <v>215</v>
      </c>
      <c r="G8" t="s">
        <v>348</v>
      </c>
      <c r="H8" t="s">
        <v>206</v>
      </c>
      <c r="I8" t="s">
        <v>350</v>
      </c>
      <c r="J8" t="s">
        <v>211</v>
      </c>
      <c r="K8" t="s">
        <v>351</v>
      </c>
      <c r="M8" s="26"/>
      <c r="P8" s="141"/>
      <c r="R8" s="141"/>
      <c r="T8" s="141"/>
    </row>
    <row r="9" spans="2:30">
      <c r="E9" t="s">
        <v>210</v>
      </c>
      <c r="F9" t="s">
        <v>346</v>
      </c>
      <c r="G9" s="340" t="s">
        <v>349</v>
      </c>
      <c r="H9" t="s">
        <v>207</v>
      </c>
      <c r="J9" t="s">
        <v>216</v>
      </c>
      <c r="K9" s="129"/>
      <c r="N9" s="486" t="str">
        <f>'INPUT | TSz &gt; Kosten'!N9:N13</f>
        <v>Achtung: Zur Ermittlung der Finanzierungslücke sind alle Investitionen anzugeben. Investitionen außerhalb der Förderperiode sind nicht förderfähig  (unterhalb der roten Linie), werden aber zur Berechnung der Finanzierungslücke herangezogen.</v>
      </c>
    </row>
    <row r="10" spans="2:30" ht="14.45" customHeight="1">
      <c r="J10" t="s">
        <v>208</v>
      </c>
      <c r="K10" s="129"/>
      <c r="N10" s="486"/>
      <c r="S10" s="146"/>
    </row>
    <row r="11" spans="2:30">
      <c r="B11" s="26" t="s">
        <v>213</v>
      </c>
      <c r="E11" s="184" t="s">
        <v>462</v>
      </c>
      <c r="F11" s="184" t="s">
        <v>462</v>
      </c>
      <c r="G11" s="184" t="s">
        <v>462</v>
      </c>
      <c r="H11" s="184" t="s">
        <v>462</v>
      </c>
      <c r="I11" s="184" t="s">
        <v>462</v>
      </c>
      <c r="J11" s="184" t="s">
        <v>462</v>
      </c>
      <c r="K11" s="184" t="s">
        <v>462</v>
      </c>
      <c r="N11" s="486"/>
      <c r="S11" s="146"/>
    </row>
    <row r="12" spans="2:30">
      <c r="B12" s="491">
        <f ca="1">SUM(E12:K12)</f>
        <v>0</v>
      </c>
      <c r="C12" s="491"/>
      <c r="D12" s="187"/>
      <c r="E12" s="291">
        <f ca="1">SUM(OFFSET(E14,0,0,$P$108,1))</f>
        <v>0</v>
      </c>
      <c r="F12" s="291">
        <f t="shared" ref="F12:K12" ca="1" si="0">SUM(OFFSET(F14,0,0,$P$108,1))</f>
        <v>0</v>
      </c>
      <c r="G12" s="291">
        <f t="shared" ca="1" si="0"/>
        <v>0</v>
      </c>
      <c r="H12" s="291">
        <f t="shared" ca="1" si="0"/>
        <v>0</v>
      </c>
      <c r="I12" s="291">
        <f t="shared" ca="1" si="0"/>
        <v>0</v>
      </c>
      <c r="J12" s="291">
        <f t="shared" ca="1" si="0"/>
        <v>0</v>
      </c>
      <c r="K12" s="291">
        <f t="shared" ca="1" si="0"/>
        <v>0</v>
      </c>
      <c r="N12" s="486"/>
      <c r="S12" s="141"/>
    </row>
    <row r="13" spans="2:30">
      <c r="M13" s="26"/>
      <c r="N13" s="486"/>
      <c r="S13" s="141"/>
    </row>
    <row r="14" spans="2:30" ht="16.149999999999999" customHeight="1">
      <c r="B14" s="451" t="s">
        <v>130</v>
      </c>
      <c r="C14" s="117">
        <f ca="1">Startjahr</f>
        <v>2024</v>
      </c>
      <c r="E14" s="329"/>
      <c r="F14" s="329"/>
      <c r="G14" s="329"/>
      <c r="H14" s="329"/>
      <c r="I14" s="329"/>
      <c r="J14" s="329"/>
      <c r="K14" s="329"/>
      <c r="L14" s="26"/>
      <c r="M14" s="26"/>
      <c r="N14" s="486" t="str">
        <f>'INPUT | TSz &gt; Kosten'!N14:N16</f>
        <v xml:space="preserve">Zu den Technischen Anlagen zählen Kosten für  Maschinen, Anlagen und Ausstattung einschließlich der zur Installation und zum Betrieb erforderlichen Komponenten. </v>
      </c>
      <c r="P14" s="141"/>
      <c r="Q14" s="141"/>
      <c r="R14" s="141"/>
      <c r="S14" s="141"/>
    </row>
    <row r="15" spans="2:30" ht="16.149999999999999" customHeight="1">
      <c r="B15" s="451" t="s">
        <v>132</v>
      </c>
      <c r="C15" s="117">
        <f ca="1">IF(Startjahr+COUNTA($B$15:B15)&gt;Endjahr,"",Startjahr+COUNTA($B$15:B15))</f>
        <v>2025</v>
      </c>
      <c r="E15" s="329"/>
      <c r="F15" s="329"/>
      <c r="G15" s="329"/>
      <c r="H15" s="329"/>
      <c r="I15" s="329"/>
      <c r="J15" s="329"/>
      <c r="K15" s="329"/>
      <c r="L15" s="26"/>
      <c r="M15" s="26"/>
      <c r="N15" s="486"/>
      <c r="P15" s="141"/>
      <c r="Q15" s="141"/>
      <c r="R15" s="141"/>
      <c r="S15" s="141"/>
    </row>
    <row r="16" spans="2:30" ht="16.149999999999999" customHeight="1">
      <c r="B16" s="451" t="s">
        <v>134</v>
      </c>
      <c r="C16" s="117">
        <f ca="1">IF(Startjahr+COUNTA($B$15:B16)&gt;Endjahr,"",Startjahr+COUNTA($B$15:B16))</f>
        <v>2026</v>
      </c>
      <c r="E16" s="329"/>
      <c r="F16" s="329"/>
      <c r="G16" s="329"/>
      <c r="H16" s="329"/>
      <c r="I16" s="329"/>
      <c r="J16" s="329"/>
      <c r="K16" s="329"/>
      <c r="L16" s="26"/>
      <c r="M16" s="26"/>
      <c r="N16" s="486"/>
      <c r="P16" s="141"/>
      <c r="Q16" s="141"/>
      <c r="R16" s="141"/>
      <c r="S16" s="141"/>
    </row>
    <row r="17" spans="2:19" ht="16.149999999999999" customHeight="1">
      <c r="B17" s="451" t="s">
        <v>135</v>
      </c>
      <c r="C17" s="117">
        <f ca="1">IF(Startjahr+COUNTA($B$15:B17)&gt;Endjahr,"",Startjahr+COUNTA($B$15:B17))</f>
        <v>2027</v>
      </c>
      <c r="E17" s="329"/>
      <c r="F17" s="329"/>
      <c r="G17" s="329"/>
      <c r="H17" s="329"/>
      <c r="I17" s="329"/>
      <c r="J17" s="329"/>
      <c r="K17" s="329"/>
      <c r="L17" s="26"/>
      <c r="M17" s="26"/>
      <c r="N17" s="486" t="str">
        <f>'INPUT | TSz &gt; Kosten'!N17:N19</f>
        <v>Immaterielle Vermögenswerte sind Vermögenswerte ohne physische oder finanzielle Verkörperung wie Patentrechte, Lizenzen, Know-how oder sonstige Rechte des geistigen Eigentums.</v>
      </c>
      <c r="P17" s="141"/>
      <c r="Q17" s="141"/>
      <c r="R17" s="141"/>
      <c r="S17" s="141"/>
    </row>
    <row r="18" spans="2:19" ht="16.149999999999999" customHeight="1">
      <c r="B18" s="451" t="s">
        <v>137</v>
      </c>
      <c r="C18" s="117">
        <f ca="1">IF(Startjahr+COUNTA($B$15:B18)&gt;Endjahr,"",Startjahr+COUNTA($B$15:B18))</f>
        <v>2028</v>
      </c>
      <c r="E18" s="329"/>
      <c r="F18" s="329"/>
      <c r="G18" s="329"/>
      <c r="H18" s="329"/>
      <c r="I18" s="329"/>
      <c r="J18" s="329"/>
      <c r="K18" s="329"/>
      <c r="L18" s="26"/>
      <c r="M18" s="26"/>
      <c r="N18" s="486"/>
      <c r="P18" s="141"/>
      <c r="Q18" s="141"/>
      <c r="R18" s="141"/>
      <c r="S18" s="141"/>
    </row>
    <row r="19" spans="2:19" ht="16.149999999999999" customHeight="1">
      <c r="B19" s="451" t="s">
        <v>139</v>
      </c>
      <c r="C19" s="117">
        <f ca="1">IF(Startjahr+COUNTA($B$15:B19)&gt;Endjahr,"",Startjahr+COUNTA($B$15:B19))</f>
        <v>2029</v>
      </c>
      <c r="E19" s="329"/>
      <c r="F19" s="329"/>
      <c r="G19" s="329"/>
      <c r="H19" s="329"/>
      <c r="I19" s="329"/>
      <c r="J19" s="329"/>
      <c r="K19" s="329"/>
      <c r="L19" s="26"/>
      <c r="M19" s="26"/>
      <c r="N19" s="486"/>
    </row>
    <row r="20" spans="2:19" ht="16.149999999999999" customHeight="1">
      <c r="B20" s="451" t="s">
        <v>141</v>
      </c>
      <c r="C20" s="117">
        <f ca="1">IF(Startjahr+COUNTA($B$15:B20)&gt;Endjahr,"",Startjahr+COUNTA($B$15:B20))</f>
        <v>2030</v>
      </c>
      <c r="E20" s="329"/>
      <c r="F20" s="329"/>
      <c r="G20" s="329"/>
      <c r="H20" s="329"/>
      <c r="I20" s="329"/>
      <c r="J20" s="329"/>
      <c r="K20" s="329"/>
      <c r="L20" s="26"/>
      <c r="M20" s="26"/>
      <c r="N20" s="486"/>
    </row>
    <row r="21" spans="2:19" ht="16.149999999999999" customHeight="1">
      <c r="B21" s="451" t="s">
        <v>143</v>
      </c>
      <c r="C21" s="117">
        <f ca="1">IF(Startjahr+COUNTA($B$15:B21)&gt;Endjahr,"",Startjahr+COUNTA($B$15:B21))</f>
        <v>2031</v>
      </c>
      <c r="E21" s="329"/>
      <c r="F21" s="329"/>
      <c r="G21" s="329"/>
      <c r="H21" s="329"/>
      <c r="I21" s="329"/>
      <c r="J21" s="329"/>
      <c r="K21" s="329"/>
      <c r="L21" s="26"/>
      <c r="M21" s="26"/>
      <c r="N21" s="486" t="str">
        <f>'INPUT | TSz &gt; Kosten'!N21</f>
        <v>Zu den sonstigen Kosten zählen Nebenkosten, Gemeinkosten oder indirekte Kosten.</v>
      </c>
    </row>
    <row r="22" spans="2:19" ht="16.149999999999999" customHeight="1">
      <c r="B22" s="451" t="s">
        <v>145</v>
      </c>
      <c r="C22" s="117">
        <f ca="1">IF(Startjahr+COUNTA($B$15:B22)&gt;Endjahr,"",Startjahr+COUNTA($B$15:B22))</f>
        <v>2032</v>
      </c>
      <c r="E22" s="329"/>
      <c r="F22" s="329"/>
      <c r="G22" s="329"/>
      <c r="H22" s="329"/>
      <c r="I22" s="329"/>
      <c r="J22" s="329"/>
      <c r="K22" s="329"/>
      <c r="L22" s="26"/>
      <c r="M22" s="26"/>
      <c r="N22" s="486"/>
    </row>
    <row r="23" spans="2:19" ht="16.149999999999999" customHeight="1">
      <c r="B23" s="451" t="s">
        <v>147</v>
      </c>
      <c r="C23" s="117">
        <f ca="1">IF(Startjahr+COUNTA($B$15:B23)&gt;Endjahr,"",Startjahr+COUNTA($B$15:B23))</f>
        <v>2033</v>
      </c>
      <c r="E23" s="329"/>
      <c r="F23" s="329"/>
      <c r="G23" s="329"/>
      <c r="H23" s="329"/>
      <c r="I23" s="329"/>
      <c r="J23" s="329"/>
      <c r="K23" s="329"/>
      <c r="L23" s="26"/>
      <c r="M23" s="26"/>
    </row>
    <row r="24" spans="2:19" ht="16.149999999999999" customHeight="1">
      <c r="B24" s="451" t="s">
        <v>149</v>
      </c>
      <c r="C24" s="117">
        <f ca="1">IF(Startjahr+COUNTA($B$15:B24)&gt;Endjahr,"",Startjahr+COUNTA($B$15:B24))</f>
        <v>2034</v>
      </c>
      <c r="E24" s="329"/>
      <c r="F24" s="329"/>
      <c r="G24" s="329"/>
      <c r="H24" s="329"/>
      <c r="I24" s="329"/>
      <c r="J24" s="329"/>
      <c r="K24" s="329"/>
      <c r="L24" s="26"/>
      <c r="M24" s="26"/>
    </row>
    <row r="25" spans="2:19" ht="16.149999999999999" customHeight="1">
      <c r="B25" s="451" t="s">
        <v>150</v>
      </c>
      <c r="C25" s="117">
        <f ca="1">IF(Startjahr+COUNTA($B$15:B25)&gt;Endjahr,"",Startjahr+COUNTA($B$15:B25))</f>
        <v>2035</v>
      </c>
      <c r="E25" s="329"/>
      <c r="F25" s="329"/>
      <c r="G25" s="329"/>
      <c r="H25" s="329"/>
      <c r="I25" s="329"/>
      <c r="J25" s="329"/>
      <c r="K25" s="329"/>
      <c r="L25" s="26"/>
      <c r="M25" s="26"/>
    </row>
    <row r="26" spans="2:19" ht="16.149999999999999" customHeight="1">
      <c r="B26" s="451" t="s">
        <v>151</v>
      </c>
      <c r="C26" s="117">
        <f ca="1">IF(Startjahr+COUNTA($B$15:B26)&gt;Endjahr,"",Startjahr+COUNTA($B$15:B26))</f>
        <v>2036</v>
      </c>
      <c r="E26" s="329"/>
      <c r="F26" s="329"/>
      <c r="G26" s="329"/>
      <c r="H26" s="329"/>
      <c r="I26" s="329"/>
      <c r="J26" s="329"/>
      <c r="K26" s="329"/>
      <c r="L26" s="26"/>
      <c r="M26" s="26"/>
    </row>
    <row r="27" spans="2:19" ht="16.149999999999999" customHeight="1">
      <c r="B27" s="451" t="s">
        <v>152</v>
      </c>
      <c r="C27" s="117">
        <f ca="1">IF(Startjahr+COUNTA($B$15:B27)&gt;Endjahr,"",Startjahr+COUNTA($B$15:B27))</f>
        <v>2037</v>
      </c>
      <c r="E27" s="329"/>
      <c r="F27" s="329"/>
      <c r="G27" s="329"/>
      <c r="H27" s="329"/>
      <c r="I27" s="329"/>
      <c r="J27" s="329"/>
      <c r="K27" s="329"/>
      <c r="L27" s="26"/>
      <c r="M27" s="26"/>
    </row>
    <row r="28" spans="2:19" ht="16.149999999999999" customHeight="1">
      <c r="B28" s="451" t="s">
        <v>153</v>
      </c>
      <c r="C28" s="117">
        <f ca="1">IF(Startjahr+COUNTA($B$15:B28)&gt;Endjahr,"",Startjahr+COUNTA($B$15:B28))</f>
        <v>2038</v>
      </c>
      <c r="E28" s="329"/>
      <c r="F28" s="329"/>
      <c r="G28" s="329"/>
      <c r="H28" s="329"/>
      <c r="I28" s="329"/>
      <c r="J28" s="329"/>
      <c r="K28" s="329"/>
      <c r="L28" s="26"/>
      <c r="M28" s="26"/>
    </row>
    <row r="29" spans="2:19" ht="16.149999999999999" customHeight="1">
      <c r="B29" s="451" t="s">
        <v>154</v>
      </c>
      <c r="C29" s="117">
        <f ca="1">IF(Startjahr+COUNTA($B$15:B29)&gt;Endjahr,"",Startjahr+COUNTA($B$15:B29))</f>
        <v>2039</v>
      </c>
      <c r="E29" s="329"/>
      <c r="F29" s="329"/>
      <c r="G29" s="329"/>
      <c r="H29" s="329"/>
      <c r="I29" s="329"/>
      <c r="J29" s="329"/>
      <c r="K29" s="329"/>
      <c r="L29" s="26"/>
      <c r="M29" s="26"/>
    </row>
    <row r="30" spans="2:19" ht="16.149999999999999" customHeight="1">
      <c r="B30" s="451" t="s">
        <v>155</v>
      </c>
      <c r="C30" s="117">
        <f ca="1">IF(Startjahr+COUNTA($B$15:B30)&gt;Endjahr,"",Startjahr+COUNTA($B$15:B30))</f>
        <v>2040</v>
      </c>
      <c r="E30" s="329"/>
      <c r="F30" s="329"/>
      <c r="G30" s="329"/>
      <c r="H30" s="329"/>
      <c r="I30" s="329"/>
      <c r="J30" s="329"/>
      <c r="K30" s="329"/>
      <c r="L30" s="26"/>
      <c r="M30" s="26"/>
    </row>
    <row r="31" spans="2:19" ht="16.149999999999999" customHeight="1">
      <c r="B31" s="451" t="s">
        <v>156</v>
      </c>
      <c r="C31" s="117">
        <f ca="1">IF(Startjahr+COUNTA($B$15:B31)&gt;Endjahr,"",Startjahr+COUNTA($B$15:B31))</f>
        <v>2041</v>
      </c>
      <c r="E31" s="329"/>
      <c r="F31" s="329"/>
      <c r="G31" s="329"/>
      <c r="H31" s="329"/>
      <c r="I31" s="329"/>
      <c r="J31" s="329"/>
      <c r="K31" s="329"/>
      <c r="L31" s="26"/>
      <c r="M31" s="26"/>
    </row>
    <row r="32" spans="2:19" ht="16.149999999999999" customHeight="1">
      <c r="B32" s="451" t="s">
        <v>157</v>
      </c>
      <c r="C32" s="117">
        <f ca="1">IF(Startjahr+COUNTA($B$15:B32)&gt;Endjahr,"",Startjahr+COUNTA($B$15:B32))</f>
        <v>2042</v>
      </c>
      <c r="E32" s="329"/>
      <c r="F32" s="329"/>
      <c r="G32" s="329"/>
      <c r="H32" s="329"/>
      <c r="I32" s="329"/>
      <c r="J32" s="329"/>
      <c r="K32" s="329"/>
      <c r="L32" s="26"/>
      <c r="M32" s="26"/>
    </row>
    <row r="33" spans="2:13" ht="16.149999999999999" customHeight="1">
      <c r="B33" s="451" t="s">
        <v>158</v>
      </c>
      <c r="C33" s="117">
        <f ca="1">IF(Startjahr+COUNTA($B$15:B33)&gt;Endjahr,"",Startjahr+COUNTA($B$15:B33))</f>
        <v>2043</v>
      </c>
      <c r="E33" s="329"/>
      <c r="F33" s="329"/>
      <c r="G33" s="329"/>
      <c r="H33" s="329"/>
      <c r="I33" s="329"/>
      <c r="J33" s="329"/>
      <c r="K33" s="329"/>
      <c r="L33" s="26"/>
      <c r="M33" s="26"/>
    </row>
    <row r="34" spans="2:13" ht="16.149999999999999" customHeight="1">
      <c r="B34" s="451" t="s">
        <v>392</v>
      </c>
      <c r="C34" s="117">
        <f ca="1">IF(Startjahr+COUNTA($B$15:B34)&gt;Endjahr,"",Startjahr+COUNTA($B$15:B34))</f>
        <v>2044</v>
      </c>
      <c r="E34" s="329"/>
      <c r="F34" s="329"/>
      <c r="G34" s="329"/>
      <c r="H34" s="329"/>
      <c r="I34" s="329"/>
      <c r="J34" s="329"/>
      <c r="K34" s="329"/>
      <c r="L34" s="26"/>
      <c r="M34" s="26"/>
    </row>
    <row r="35" spans="2:13" ht="16.149999999999999" customHeight="1">
      <c r="B35" s="451" t="s">
        <v>393</v>
      </c>
      <c r="C35" s="117">
        <f ca="1">IF(Startjahr+COUNTA($B$15:B35)&gt;Endjahr,"",Startjahr+COUNTA($B$15:B35))</f>
        <v>2045</v>
      </c>
      <c r="E35" s="329"/>
      <c r="F35" s="329"/>
      <c r="G35" s="329"/>
      <c r="H35" s="329"/>
      <c r="I35" s="329"/>
      <c r="J35" s="329"/>
      <c r="K35" s="329"/>
      <c r="L35" s="26"/>
      <c r="M35" s="26"/>
    </row>
    <row r="36" spans="2:13" ht="16.149999999999999" customHeight="1">
      <c r="B36" s="451" t="s">
        <v>394</v>
      </c>
      <c r="C36" s="117">
        <f ca="1">IF(Startjahr+COUNTA($B$15:B36)&gt;Endjahr,"",Startjahr+COUNTA($B$15:B36))</f>
        <v>2046</v>
      </c>
      <c r="E36" s="329"/>
      <c r="F36" s="329"/>
      <c r="G36" s="329"/>
      <c r="H36" s="329"/>
      <c r="I36" s="329"/>
      <c r="J36" s="329"/>
      <c r="K36" s="329"/>
      <c r="L36" s="26"/>
      <c r="M36" s="26"/>
    </row>
    <row r="37" spans="2:13" ht="16.149999999999999" customHeight="1">
      <c r="B37" s="451" t="s">
        <v>395</v>
      </c>
      <c r="C37" s="117">
        <f ca="1">IF(Startjahr+COUNTA($B$15:B37)&gt;Endjahr,"",Startjahr+COUNTA($B$15:B37))</f>
        <v>2047</v>
      </c>
      <c r="E37" s="329"/>
      <c r="F37" s="329"/>
      <c r="G37" s="329"/>
      <c r="H37" s="329"/>
      <c r="I37" s="329"/>
      <c r="J37" s="329"/>
      <c r="K37" s="329"/>
      <c r="L37" s="26"/>
      <c r="M37" s="26"/>
    </row>
    <row r="38" spans="2:13" ht="16.149999999999999" customHeight="1">
      <c r="B38" s="451" t="s">
        <v>427</v>
      </c>
      <c r="C38" s="117">
        <f ca="1">IF(Startjahr+COUNTA($B$15:B38)&gt;Endjahr,"",Startjahr+COUNTA($B$15:B38))</f>
        <v>2048</v>
      </c>
      <c r="E38" s="329"/>
      <c r="F38" s="329"/>
      <c r="G38" s="329"/>
      <c r="H38" s="329"/>
      <c r="I38" s="329"/>
      <c r="J38" s="329"/>
      <c r="K38" s="329"/>
      <c r="L38" s="26"/>
      <c r="M38" s="26"/>
    </row>
    <row r="39" spans="2:13" ht="16.149999999999999" customHeight="1">
      <c r="B39" s="451" t="s">
        <v>428</v>
      </c>
      <c r="C39" s="117">
        <f ca="1">IF(Startjahr+COUNTA($B$15:B39)&gt;Endjahr,"",Startjahr+COUNTA($B$15:B39))</f>
        <v>2049</v>
      </c>
      <c r="E39" s="329"/>
      <c r="F39" s="329"/>
      <c r="G39" s="329"/>
      <c r="H39" s="329"/>
      <c r="I39" s="329"/>
      <c r="J39" s="329"/>
      <c r="K39" s="329"/>
      <c r="L39" s="26"/>
      <c r="M39" s="26"/>
    </row>
    <row r="40" spans="2:13" ht="16.149999999999999" customHeight="1">
      <c r="B40" s="451" t="s">
        <v>429</v>
      </c>
      <c r="C40" s="117">
        <f ca="1">IF(Startjahr+COUNTA($B$15:B40)&gt;Endjahr,"",Startjahr+COUNTA($B$15:B40))</f>
        <v>2050</v>
      </c>
      <c r="E40" s="329"/>
      <c r="F40" s="329"/>
      <c r="G40" s="329"/>
      <c r="H40" s="329"/>
      <c r="I40" s="329"/>
      <c r="J40" s="329"/>
      <c r="K40" s="329"/>
      <c r="L40" s="26"/>
      <c r="M40" s="26"/>
    </row>
    <row r="41" spans="2:13" ht="16.149999999999999" customHeight="1">
      <c r="B41" s="451" t="s">
        <v>430</v>
      </c>
      <c r="C41" s="117">
        <f ca="1">IF(Startjahr+COUNTA($B$15:B41)&gt;Endjahr,"",Startjahr+COUNTA($B$15:B41))</f>
        <v>2051</v>
      </c>
      <c r="E41" s="329"/>
      <c r="F41" s="329"/>
      <c r="G41" s="329"/>
      <c r="H41" s="329"/>
      <c r="I41" s="329"/>
      <c r="J41" s="329"/>
      <c r="K41" s="329"/>
      <c r="L41" s="26"/>
      <c r="M41" s="26"/>
    </row>
    <row r="42" spans="2:13" ht="16.149999999999999" customHeight="1">
      <c r="B42" s="451" t="s">
        <v>431</v>
      </c>
      <c r="C42" s="117">
        <f ca="1">IF(Startjahr+COUNTA($B$15:B42)&gt;Endjahr,"",Startjahr+COUNTA($B$15:B42))</f>
        <v>2052</v>
      </c>
      <c r="E42" s="329"/>
      <c r="F42" s="329"/>
      <c r="G42" s="329"/>
      <c r="H42" s="329"/>
      <c r="I42" s="329"/>
      <c r="J42" s="329"/>
      <c r="K42" s="329"/>
      <c r="L42" s="26"/>
      <c r="M42" s="26"/>
    </row>
    <row r="43" spans="2:13" ht="16.149999999999999" customHeight="1">
      <c r="B43" s="451" t="s">
        <v>432</v>
      </c>
      <c r="C43" s="117">
        <f ca="1">IF(Startjahr+COUNTA($B$15:B43)&gt;Endjahr,"",Startjahr+COUNTA($B$15:B43))</f>
        <v>2053</v>
      </c>
      <c r="E43" s="329"/>
      <c r="F43" s="329"/>
      <c r="G43" s="329"/>
      <c r="H43" s="329"/>
      <c r="I43" s="329"/>
      <c r="J43" s="329"/>
      <c r="K43" s="329"/>
      <c r="L43" s="26"/>
      <c r="M43" s="26"/>
    </row>
    <row r="44" spans="2:13" ht="16.149999999999999" customHeight="1">
      <c r="B44" s="451" t="s">
        <v>433</v>
      </c>
      <c r="C44" s="117" t="str">
        <f ca="1">IF(Startjahr+COUNTA($B$15:B44)&gt;Endjahr,"",Startjahr+COUNTA($B$15:B44))</f>
        <v/>
      </c>
      <c r="E44" s="329"/>
      <c r="F44" s="329"/>
      <c r="G44" s="329"/>
      <c r="H44" s="329"/>
      <c r="I44" s="329"/>
      <c r="J44" s="329"/>
      <c r="K44" s="329"/>
      <c r="L44" s="26"/>
      <c r="M44" s="26"/>
    </row>
    <row r="45" spans="2:13" ht="16.149999999999999" customHeight="1">
      <c r="B45" s="451" t="s">
        <v>434</v>
      </c>
      <c r="C45" s="117" t="str">
        <f ca="1">IF(Startjahr+COUNTA($B$15:B45)&gt;Endjahr,"",Startjahr+COUNTA($B$15:B45))</f>
        <v/>
      </c>
      <c r="E45" s="329"/>
      <c r="F45" s="329"/>
      <c r="G45" s="329"/>
      <c r="H45" s="329"/>
      <c r="I45" s="329"/>
      <c r="J45" s="329"/>
      <c r="K45" s="329"/>
      <c r="L45" s="26"/>
      <c r="M45" s="26"/>
    </row>
    <row r="46" spans="2:13" ht="16.149999999999999" customHeight="1">
      <c r="B46" s="451" t="s">
        <v>435</v>
      </c>
      <c r="C46" s="117" t="str">
        <f ca="1">IF(Startjahr+COUNTA($B$15:B46)&gt;Endjahr,"",Startjahr+COUNTA($B$15:B46))</f>
        <v/>
      </c>
      <c r="E46" s="329"/>
      <c r="F46" s="329"/>
      <c r="G46" s="329"/>
      <c r="H46" s="329"/>
      <c r="I46" s="329"/>
      <c r="J46" s="329"/>
      <c r="K46" s="329"/>
      <c r="L46" s="26"/>
      <c r="M46" s="26"/>
    </row>
    <row r="47" spans="2:13" ht="16.149999999999999" customHeight="1">
      <c r="B47" s="451" t="s">
        <v>436</v>
      </c>
      <c r="C47" s="117" t="str">
        <f ca="1">IF(Startjahr+COUNTA($B$15:B47)&gt;Endjahr,"",Startjahr+COUNTA($B$15:B47))</f>
        <v/>
      </c>
      <c r="E47" s="329"/>
      <c r="F47" s="329"/>
      <c r="G47" s="329"/>
      <c r="H47" s="329"/>
      <c r="I47" s="329"/>
      <c r="J47" s="329"/>
      <c r="K47" s="329"/>
      <c r="L47" s="26"/>
      <c r="M47" s="26"/>
    </row>
    <row r="48" spans="2:13">
      <c r="L48" s="26"/>
      <c r="M48" s="26"/>
    </row>
    <row r="49" spans="2:30" ht="21">
      <c r="B49" s="152" t="str">
        <f>"Eingabe 2: "&amp;Q135</f>
        <v>Eingabe 2: Spezifische Kosten der Energiedurchleitung</v>
      </c>
      <c r="C49" s="152"/>
      <c r="D49" s="152"/>
      <c r="E49" s="152"/>
      <c r="F49" s="152"/>
      <c r="G49" s="152"/>
      <c r="H49" s="152"/>
      <c r="I49" s="152"/>
      <c r="J49" s="152"/>
      <c r="K49" s="152"/>
      <c r="L49" s="333" t="s">
        <v>355</v>
      </c>
      <c r="M49" s="26"/>
      <c r="N49" s="155"/>
      <c r="P49" s="148"/>
    </row>
    <row r="50" spans="2:30" ht="15.75" customHeight="1">
      <c r="G50" s="310"/>
      <c r="H50" s="310"/>
      <c r="I50" s="310"/>
      <c r="P50" s="146"/>
      <c r="Q50" s="146"/>
      <c r="R50" s="146"/>
      <c r="S50" s="146"/>
      <c r="U50" s="146"/>
      <c r="W50" s="146"/>
    </row>
    <row r="51" spans="2:30" ht="18" customHeight="1">
      <c r="B51" s="317" t="s">
        <v>440</v>
      </c>
      <c r="C51" s="317"/>
      <c r="D51" s="317"/>
      <c r="E51" s="317"/>
      <c r="F51" s="452" t="s">
        <v>444</v>
      </c>
      <c r="G51" s="317" t="s">
        <v>441</v>
      </c>
      <c r="H51" s="317"/>
      <c r="I51" s="317"/>
      <c r="J51" s="452" t="s">
        <v>444</v>
      </c>
      <c r="K51" s="453" t="s">
        <v>445</v>
      </c>
      <c r="N51" s="486" t="s">
        <v>501</v>
      </c>
      <c r="P51" s="146"/>
      <c r="Q51" s="146"/>
      <c r="R51" s="146"/>
      <c r="S51" s="146"/>
      <c r="U51" s="146"/>
      <c r="W51" s="146"/>
    </row>
    <row r="52" spans="2:30" ht="6.6" customHeight="1">
      <c r="B52" s="120"/>
      <c r="N52" s="486"/>
      <c r="P52" s="146"/>
      <c r="Q52" s="146"/>
      <c r="R52" s="146"/>
      <c r="S52" s="146"/>
      <c r="U52" s="146"/>
      <c r="W52" s="146"/>
    </row>
    <row r="53" spans="2:30" s="87" customFormat="1" ht="18.600000000000001" customHeight="1">
      <c r="B53" s="454"/>
      <c r="G53" s="455"/>
      <c r="H53" s="455"/>
      <c r="I53" s="127" t="s">
        <v>159</v>
      </c>
      <c r="K53" s="127" t="s">
        <v>159</v>
      </c>
      <c r="N53" s="486"/>
      <c r="P53" s="335"/>
      <c r="Q53" s="335"/>
      <c r="R53" s="335"/>
      <c r="S53" s="335"/>
      <c r="T53" s="201"/>
      <c r="U53" s="335"/>
      <c r="V53" s="201"/>
      <c r="W53" s="335"/>
      <c r="X53" s="201"/>
      <c r="Y53" s="201"/>
      <c r="Z53" s="201"/>
      <c r="AA53" s="201"/>
      <c r="AB53" s="201"/>
      <c r="AC53" s="201"/>
      <c r="AD53" s="201"/>
    </row>
    <row r="54" spans="2:30" ht="15.75" customHeight="1">
      <c r="B54" s="26" t="s">
        <v>161</v>
      </c>
      <c r="C54" s="445" t="s">
        <v>159</v>
      </c>
      <c r="E54" s="121"/>
      <c r="G54" s="451" t="str">
        <f ca="1">'INPUT | TSz &gt; Technik'!B13</f>
        <v>Jahr 1</v>
      </c>
      <c r="H54" s="117">
        <f ca="1">'INPUT | TSz &gt; Technik'!C13</f>
        <v>2024</v>
      </c>
      <c r="I54" s="220"/>
      <c r="J54" s="87"/>
      <c r="K54" s="199">
        <f ca="1">IF(I54&gt;0,I54,$E$54*(1+$E$55)^(COUNT($H$54:H54)-1))</f>
        <v>0</v>
      </c>
      <c r="N54" s="119" t="s">
        <v>446</v>
      </c>
      <c r="P54" s="146"/>
      <c r="Q54" s="146"/>
      <c r="R54" s="146"/>
      <c r="S54" s="146"/>
      <c r="U54" s="146"/>
      <c r="W54" s="146"/>
    </row>
    <row r="55" spans="2:30" ht="15.75" customHeight="1">
      <c r="B55" s="26" t="s">
        <v>439</v>
      </c>
      <c r="C55" s="445" t="s">
        <v>455</v>
      </c>
      <c r="E55" s="311"/>
      <c r="G55" s="451" t="str">
        <f ca="1">'INPUT | TSz &gt; Technik'!B14</f>
        <v>Jahr 2</v>
      </c>
      <c r="H55" s="117">
        <f ca="1">'INPUT | TSz &gt; Technik'!C14</f>
        <v>2025</v>
      </c>
      <c r="I55" s="220"/>
      <c r="K55" s="199">
        <f ca="1">IF(I55&gt;0,I55,$E$54*(1+$E$55)^(COUNT($H$54:H55)-1))</f>
        <v>0</v>
      </c>
      <c r="N55" s="119"/>
      <c r="P55" s="146"/>
      <c r="Q55" s="146"/>
      <c r="R55" s="146"/>
      <c r="S55" s="146"/>
      <c r="U55" s="146"/>
      <c r="W55" s="146"/>
    </row>
    <row r="56" spans="2:30" ht="15.75" customHeight="1">
      <c r="G56" s="451" t="str">
        <f ca="1">'INPUT | TSz &gt; Technik'!B15</f>
        <v>Jahr 3</v>
      </c>
      <c r="H56" s="117">
        <f ca="1">'INPUT | TSz &gt; Technik'!C15</f>
        <v>2026</v>
      </c>
      <c r="I56" s="220"/>
      <c r="K56" s="199">
        <f ca="1">IF(I56&gt;0,I56,$E$54*(1+$E$55)^(COUNT($H$54:H56)-1))</f>
        <v>0</v>
      </c>
      <c r="N56" s="119"/>
      <c r="P56" s="146"/>
      <c r="Q56" s="146"/>
      <c r="R56" s="146"/>
      <c r="S56" s="146"/>
      <c r="U56" s="146"/>
      <c r="W56" s="146"/>
    </row>
    <row r="57" spans="2:30" ht="15.75" customHeight="1">
      <c r="G57" s="451" t="str">
        <f ca="1">'INPUT | TSz &gt; Technik'!B16</f>
        <v>Jahr 4</v>
      </c>
      <c r="H57" s="117">
        <f ca="1">'INPUT | TSz &gt; Technik'!C16</f>
        <v>2027</v>
      </c>
      <c r="I57" s="220"/>
      <c r="K57" s="199">
        <f ca="1">IF(I57&gt;0,I57,$E$54*(1+$E$55)^(COUNT($H$54:H57)-1))</f>
        <v>0</v>
      </c>
      <c r="N57" s="119"/>
      <c r="P57" s="146"/>
      <c r="Q57" s="146"/>
      <c r="R57" s="146"/>
      <c r="S57" s="146"/>
      <c r="U57" s="146"/>
      <c r="W57" s="146"/>
    </row>
    <row r="58" spans="2:30" ht="15.75" customHeight="1">
      <c r="G58" s="451" t="str">
        <f ca="1">'INPUT | TSz &gt; Technik'!B17</f>
        <v>Jahr 5</v>
      </c>
      <c r="H58" s="117">
        <f ca="1">'INPUT | TSz &gt; Technik'!C17</f>
        <v>2028</v>
      </c>
      <c r="I58" s="220"/>
      <c r="K58" s="199">
        <f ca="1">IF(I58&gt;0,I58,$E$54*(1+$E$55)^(COUNT($H$54:H58)-1))</f>
        <v>0</v>
      </c>
      <c r="N58" s="119"/>
      <c r="P58" s="146"/>
      <c r="Q58" s="146"/>
      <c r="R58" s="146"/>
      <c r="S58" s="146"/>
      <c r="U58" s="146"/>
      <c r="W58" s="146"/>
    </row>
    <row r="59" spans="2:30" ht="15.75" customHeight="1">
      <c r="G59" s="451" t="str">
        <f ca="1">'INPUT | TSz &gt; Technik'!B18</f>
        <v>Jahr 6</v>
      </c>
      <c r="H59" s="117">
        <f ca="1">'INPUT | TSz &gt; Technik'!C18</f>
        <v>2029</v>
      </c>
      <c r="I59" s="220"/>
      <c r="K59" s="199">
        <f ca="1">IF(I59&gt;0,I59,$E$54*(1+$E$55)^(COUNT($H$54:H59)-1))</f>
        <v>0</v>
      </c>
      <c r="N59" s="119"/>
      <c r="P59" s="146"/>
      <c r="Q59" s="146"/>
      <c r="R59" s="146"/>
      <c r="S59" s="146"/>
      <c r="U59" s="146"/>
      <c r="W59" s="146"/>
    </row>
    <row r="60" spans="2:30" ht="15.75" customHeight="1">
      <c r="G60" s="451" t="str">
        <f ca="1">'INPUT | TSz &gt; Technik'!B19</f>
        <v>Jahr 7</v>
      </c>
      <c r="H60" s="117">
        <f ca="1">'INPUT | TSz &gt; Technik'!C19</f>
        <v>2030</v>
      </c>
      <c r="I60" s="220"/>
      <c r="K60" s="199">
        <f ca="1">IF(I60&gt;0,I60,$E$54*(1+$E$55)^(COUNT($H$54:H60)-1))</f>
        <v>0</v>
      </c>
      <c r="N60" s="119"/>
      <c r="P60" s="146"/>
      <c r="Q60" s="146"/>
      <c r="R60" s="146"/>
      <c r="S60" s="146"/>
      <c r="U60" s="146"/>
      <c r="W60" s="146"/>
    </row>
    <row r="61" spans="2:30" ht="15.75" customHeight="1">
      <c r="G61" s="451" t="str">
        <f ca="1">'INPUT | TSz &gt; Technik'!B20</f>
        <v>Jahr 8</v>
      </c>
      <c r="H61" s="117">
        <f ca="1">'INPUT | TSz &gt; Technik'!C20</f>
        <v>2031</v>
      </c>
      <c r="I61" s="220"/>
      <c r="K61" s="199">
        <f ca="1">IF(I61&gt;0,I61,$E$54*(1+$E$55)^(COUNT($H$54:H61)-1))</f>
        <v>0</v>
      </c>
      <c r="N61" s="119"/>
      <c r="P61" s="146"/>
      <c r="Q61" s="146"/>
      <c r="R61" s="146"/>
      <c r="S61" s="146"/>
      <c r="U61" s="146"/>
      <c r="W61" s="146"/>
    </row>
    <row r="62" spans="2:30" ht="15.75" customHeight="1">
      <c r="G62" s="451" t="str">
        <f ca="1">'INPUT | TSz &gt; Technik'!B21</f>
        <v>Jahr 9</v>
      </c>
      <c r="H62" s="117">
        <f ca="1">'INPUT | TSz &gt; Technik'!C21</f>
        <v>2032</v>
      </c>
      <c r="I62" s="220"/>
      <c r="K62" s="199">
        <f ca="1">IF(I62&gt;0,I62,$E$54*(1+$E$55)^(COUNT($H$54:H62)-1))</f>
        <v>0</v>
      </c>
      <c r="N62" s="119"/>
      <c r="P62" s="146"/>
      <c r="Q62" s="146"/>
      <c r="R62" s="146"/>
      <c r="S62" s="146"/>
      <c r="U62" s="146"/>
      <c r="W62" s="146"/>
    </row>
    <row r="63" spans="2:30" ht="15.75" customHeight="1">
      <c r="G63" s="451" t="str">
        <f ca="1">'INPUT | TSz &gt; Technik'!B22</f>
        <v>Jahr 10</v>
      </c>
      <c r="H63" s="117">
        <f ca="1">'INPUT | TSz &gt; Technik'!C22</f>
        <v>2033</v>
      </c>
      <c r="I63" s="220"/>
      <c r="K63" s="199">
        <f ca="1">IF(I63&gt;0,I63,$E$54*(1+$E$55)^(COUNT($H$54:H63)-1))</f>
        <v>0</v>
      </c>
      <c r="N63" s="119"/>
      <c r="P63" s="146"/>
      <c r="Q63" s="146"/>
      <c r="R63" s="146"/>
      <c r="S63" s="146"/>
      <c r="U63" s="146"/>
      <c r="W63" s="146"/>
    </row>
    <row r="64" spans="2:30" ht="15.75" customHeight="1">
      <c r="G64" s="451" t="str">
        <f ca="1">'INPUT | TSz &gt; Technik'!B23</f>
        <v>Jahr 11</v>
      </c>
      <c r="H64" s="117">
        <f ca="1">'INPUT | TSz &gt; Technik'!C23</f>
        <v>2034</v>
      </c>
      <c r="I64" s="220"/>
      <c r="K64" s="199">
        <f ca="1">IF(I64&gt;0,I64,$E$54*(1+$E$55)^(COUNT($H$54:H64)-1))</f>
        <v>0</v>
      </c>
      <c r="N64" s="119"/>
      <c r="P64" s="146"/>
      <c r="Q64" s="146"/>
      <c r="R64" s="146"/>
      <c r="S64" s="146"/>
      <c r="U64" s="146"/>
      <c r="W64" s="146"/>
    </row>
    <row r="65" spans="7:23" ht="15.75" customHeight="1">
      <c r="G65" s="451" t="str">
        <f ca="1">'INPUT | TSz &gt; Technik'!B24</f>
        <v>Jahr 12</v>
      </c>
      <c r="H65" s="117">
        <f ca="1">'INPUT | TSz &gt; Technik'!C24</f>
        <v>2035</v>
      </c>
      <c r="I65" s="220"/>
      <c r="K65" s="199">
        <f ca="1">IF(I65&gt;0,I65,$E$54*(1+$E$55)^(COUNT($H$54:H65)-1))</f>
        <v>0</v>
      </c>
      <c r="N65" s="119"/>
      <c r="P65" s="146"/>
      <c r="Q65" s="146"/>
      <c r="R65" s="146"/>
      <c r="S65" s="146"/>
      <c r="U65" s="146"/>
      <c r="W65" s="146"/>
    </row>
    <row r="66" spans="7:23" ht="15.75" customHeight="1">
      <c r="G66" s="451" t="str">
        <f ca="1">'INPUT | TSz &gt; Technik'!B25</f>
        <v>Jahr 13</v>
      </c>
      <c r="H66" s="117">
        <f ca="1">'INPUT | TSz &gt; Technik'!C25</f>
        <v>2036</v>
      </c>
      <c r="I66" s="220"/>
      <c r="K66" s="199">
        <f ca="1">IF(I66&gt;0,I66,$E$54*(1+$E$55)^(COUNT($H$54:H66)-1))</f>
        <v>0</v>
      </c>
      <c r="N66" s="119"/>
      <c r="P66" s="146"/>
      <c r="Q66" s="146"/>
      <c r="R66" s="146"/>
      <c r="S66" s="146"/>
      <c r="U66" s="146"/>
      <c r="W66" s="146"/>
    </row>
    <row r="67" spans="7:23" ht="15.75" customHeight="1">
      <c r="G67" s="451" t="str">
        <f ca="1">'INPUT | TSz &gt; Technik'!B26</f>
        <v>Jahr 14</v>
      </c>
      <c r="H67" s="117">
        <f ca="1">'INPUT | TSz &gt; Technik'!C26</f>
        <v>2037</v>
      </c>
      <c r="I67" s="220"/>
      <c r="K67" s="199">
        <f ca="1">IF(I67&gt;0,I67,$E$54*(1+$E$55)^(COUNT($H$54:H67)-1))</f>
        <v>0</v>
      </c>
      <c r="N67" s="119"/>
      <c r="P67" s="146"/>
      <c r="Q67" s="146"/>
      <c r="R67" s="146"/>
      <c r="S67" s="146"/>
      <c r="U67" s="146"/>
      <c r="W67" s="146"/>
    </row>
    <row r="68" spans="7:23" ht="15.75" customHeight="1">
      <c r="G68" s="451" t="str">
        <f ca="1">'INPUT | TSz &gt; Technik'!B27</f>
        <v>Jahr 15</v>
      </c>
      <c r="H68" s="117">
        <f ca="1">'INPUT | TSz &gt; Technik'!C27</f>
        <v>2038</v>
      </c>
      <c r="I68" s="220"/>
      <c r="K68" s="199">
        <f ca="1">IF(I68&gt;0,I68,$E$54*(1+$E$55)^(COUNT($H$54:H68)-1))</f>
        <v>0</v>
      </c>
      <c r="N68" s="119"/>
      <c r="P68" s="146"/>
      <c r="Q68" s="146"/>
      <c r="R68" s="146"/>
      <c r="S68" s="146"/>
      <c r="U68" s="146"/>
      <c r="W68" s="146"/>
    </row>
    <row r="69" spans="7:23" ht="15.75" customHeight="1">
      <c r="G69" s="451" t="str">
        <f ca="1">'INPUT | TSz &gt; Technik'!B28</f>
        <v>Jahr 16</v>
      </c>
      <c r="H69" s="117">
        <f ca="1">'INPUT | TSz &gt; Technik'!C28</f>
        <v>2039</v>
      </c>
      <c r="I69" s="220"/>
      <c r="K69" s="199">
        <f ca="1">IF(I69&gt;0,I69,$E$54*(1+$E$55)^(COUNT($H$54:H69)-1))</f>
        <v>0</v>
      </c>
      <c r="N69" s="119"/>
      <c r="P69" s="146"/>
      <c r="Q69" s="146"/>
      <c r="R69" s="146"/>
      <c r="S69" s="146"/>
      <c r="U69" s="146"/>
      <c r="W69" s="146"/>
    </row>
    <row r="70" spans="7:23" ht="15.75" customHeight="1">
      <c r="G70" s="451" t="str">
        <f ca="1">'INPUT | TSz &gt; Technik'!B29</f>
        <v>Jahr 17</v>
      </c>
      <c r="H70" s="117">
        <f ca="1">'INPUT | TSz &gt; Technik'!C29</f>
        <v>2040</v>
      </c>
      <c r="I70" s="220"/>
      <c r="K70" s="199">
        <f ca="1">IF(I70&gt;0,I70,$E$54*(1+$E$55)^(COUNT($H$54:H70)-1))</f>
        <v>0</v>
      </c>
      <c r="N70" s="119"/>
      <c r="P70" s="146"/>
      <c r="Q70" s="146"/>
      <c r="R70" s="146"/>
      <c r="S70" s="146"/>
      <c r="U70" s="146"/>
      <c r="W70" s="146"/>
    </row>
    <row r="71" spans="7:23" ht="15.75" customHeight="1">
      <c r="G71" s="451" t="str">
        <f ca="1">'INPUT | TSz &gt; Technik'!B30</f>
        <v>Jahr 18</v>
      </c>
      <c r="H71" s="117">
        <f ca="1">'INPUT | TSz &gt; Technik'!C30</f>
        <v>2041</v>
      </c>
      <c r="I71" s="220"/>
      <c r="K71" s="199">
        <f ca="1">IF(I71&gt;0,I71,$E$54*(1+$E$55)^(COUNT($H$54:H71)-1))</f>
        <v>0</v>
      </c>
      <c r="N71" s="119"/>
      <c r="P71" s="146"/>
      <c r="Q71" s="146"/>
      <c r="R71" s="146"/>
      <c r="S71" s="146"/>
      <c r="U71" s="146"/>
      <c r="W71" s="146"/>
    </row>
    <row r="72" spans="7:23" ht="15.75" customHeight="1">
      <c r="G72" s="451" t="str">
        <f ca="1">'INPUT | TSz &gt; Technik'!B31</f>
        <v>Jahr 19</v>
      </c>
      <c r="H72" s="117">
        <f ca="1">'INPUT | TSz &gt; Technik'!C31</f>
        <v>2042</v>
      </c>
      <c r="I72" s="220"/>
      <c r="K72" s="199">
        <f ca="1">IF(I72&gt;0,I72,$E$54*(1+$E$55)^(COUNT($H$54:H72)-1))</f>
        <v>0</v>
      </c>
      <c r="N72" s="119"/>
      <c r="P72" s="146"/>
      <c r="Q72" s="146"/>
      <c r="R72" s="146"/>
      <c r="S72" s="146"/>
      <c r="U72" s="146"/>
      <c r="W72" s="146"/>
    </row>
    <row r="73" spans="7:23" ht="15.75" customHeight="1">
      <c r="G73" s="451" t="str">
        <f ca="1">'INPUT | TSz &gt; Technik'!B32</f>
        <v>Jahr 20</v>
      </c>
      <c r="H73" s="117">
        <f ca="1">'INPUT | TSz &gt; Technik'!C32</f>
        <v>2043</v>
      </c>
      <c r="I73" s="220"/>
      <c r="K73" s="199">
        <f ca="1">IF(I73&gt;0,I73,$E$54*(1+$E$55)^(COUNT($H$54:H73)-1))</f>
        <v>0</v>
      </c>
      <c r="N73" s="119"/>
      <c r="P73" s="146"/>
      <c r="Q73" s="146"/>
      <c r="R73" s="146"/>
      <c r="S73" s="146"/>
      <c r="U73" s="146"/>
      <c r="W73" s="146"/>
    </row>
    <row r="74" spans="7:23" ht="15.75" customHeight="1">
      <c r="G74" s="451" t="str">
        <f ca="1">'INPUT | TSz &gt; Technik'!B33</f>
        <v>Jahr 21</v>
      </c>
      <c r="H74" s="117">
        <f ca="1">'INPUT | TSz &gt; Technik'!C33</f>
        <v>2044</v>
      </c>
      <c r="I74" s="220"/>
      <c r="K74" s="199">
        <f ca="1">IF(I74&gt;0,I74,$E$54*(1+$E$55)^(COUNT($H$54:H74)-1))</f>
        <v>0</v>
      </c>
      <c r="N74" s="119"/>
      <c r="P74" s="146"/>
      <c r="Q74" s="146"/>
      <c r="R74" s="146"/>
      <c r="S74" s="146"/>
      <c r="U74" s="146"/>
      <c r="W74" s="146"/>
    </row>
    <row r="75" spans="7:23" ht="15.75" customHeight="1">
      <c r="G75" s="451" t="str">
        <f ca="1">'INPUT | TSz &gt; Technik'!B34</f>
        <v>Jahr 22</v>
      </c>
      <c r="H75" s="117">
        <f ca="1">'INPUT | TSz &gt; Technik'!C34</f>
        <v>2045</v>
      </c>
      <c r="I75" s="220"/>
      <c r="K75" s="199">
        <f ca="1">IF(I75&gt;0,I75,$E$54*(1+$E$55)^(COUNT($H$54:H75)-1))</f>
        <v>0</v>
      </c>
      <c r="N75" s="119"/>
      <c r="P75" s="146"/>
      <c r="Q75" s="146"/>
      <c r="R75" s="146"/>
      <c r="S75" s="146"/>
      <c r="U75" s="146"/>
      <c r="W75" s="146"/>
    </row>
    <row r="76" spans="7:23" ht="15.75" customHeight="1">
      <c r="G76" s="451" t="str">
        <f ca="1">'INPUT | TSz &gt; Technik'!B35</f>
        <v>Jahr 23</v>
      </c>
      <c r="H76" s="117">
        <f ca="1">'INPUT | TSz &gt; Technik'!C35</f>
        <v>2046</v>
      </c>
      <c r="I76" s="220"/>
      <c r="K76" s="199">
        <f ca="1">IF(I76&gt;0,I76,$E$54*(1+$E$55)^(COUNT($H$54:H76)-1))</f>
        <v>0</v>
      </c>
      <c r="N76" s="119"/>
      <c r="P76" s="146"/>
      <c r="Q76" s="146"/>
      <c r="R76" s="146"/>
      <c r="S76" s="146"/>
      <c r="U76" s="146"/>
      <c r="W76" s="146"/>
    </row>
    <row r="77" spans="7:23" ht="15.75" customHeight="1">
      <c r="G77" s="451" t="str">
        <f ca="1">'INPUT | TSz &gt; Technik'!B36</f>
        <v>Jahr 24</v>
      </c>
      <c r="H77" s="117">
        <f ca="1">'INPUT | TSz &gt; Technik'!C36</f>
        <v>2047</v>
      </c>
      <c r="I77" s="220"/>
      <c r="K77" s="199">
        <f ca="1">IF(I77&gt;0,I77,$E$54*(1+$E$55)^(COUNT($H$54:H77)-1))</f>
        <v>0</v>
      </c>
      <c r="N77" s="119"/>
      <c r="P77" s="146"/>
      <c r="Q77" s="146"/>
      <c r="R77" s="146"/>
      <c r="S77" s="146"/>
      <c r="U77" s="146"/>
      <c r="W77" s="146"/>
    </row>
    <row r="78" spans="7:23" ht="15.75" customHeight="1">
      <c r="G78" s="451" t="str">
        <f ca="1">'INPUT | TSz &gt; Technik'!B37</f>
        <v>Jahr 25</v>
      </c>
      <c r="H78" s="117">
        <f ca="1">'INPUT | TSz &gt; Technik'!C37</f>
        <v>2048</v>
      </c>
      <c r="I78" s="220"/>
      <c r="K78" s="199">
        <f ca="1">IF(I78&gt;0,I78,$E$54*(1+$E$55)^(COUNT($H$54:H78)-1))</f>
        <v>0</v>
      </c>
      <c r="N78" s="119"/>
      <c r="P78" s="146"/>
      <c r="Q78" s="146"/>
      <c r="R78" s="146"/>
      <c r="S78" s="146"/>
      <c r="U78" s="146"/>
      <c r="W78" s="146"/>
    </row>
    <row r="79" spans="7:23" ht="15.75" customHeight="1">
      <c r="G79" s="451" t="str">
        <f ca="1">'INPUT | TSz &gt; Technik'!B38</f>
        <v>Jahr 26</v>
      </c>
      <c r="H79" s="117">
        <f ca="1">'INPUT | TSz &gt; Technik'!C38</f>
        <v>2049</v>
      </c>
      <c r="I79" s="220"/>
      <c r="K79" s="199">
        <f ca="1">IF(I79&gt;0,I79,$E$54*(1+$E$55)^(COUNT($H$54:H79)-1))</f>
        <v>0</v>
      </c>
      <c r="N79" s="119"/>
      <c r="P79" s="146"/>
      <c r="Q79" s="146"/>
      <c r="R79" s="146"/>
      <c r="S79" s="146"/>
      <c r="U79" s="146"/>
      <c r="W79" s="146"/>
    </row>
    <row r="80" spans="7:23" ht="15.75" customHeight="1">
      <c r="G80" s="451" t="str">
        <f ca="1">'INPUT | TSz &gt; Technik'!B39</f>
        <v>Jahr 27</v>
      </c>
      <c r="H80" s="117">
        <f ca="1">'INPUT | TSz &gt; Technik'!C39</f>
        <v>2050</v>
      </c>
      <c r="I80" s="220"/>
      <c r="K80" s="199">
        <f ca="1">IF(I80&gt;0,I80,$E$54*(1+$E$55)^(COUNT($H$54:H80)-1))</f>
        <v>0</v>
      </c>
      <c r="N80" s="119"/>
      <c r="P80" s="146"/>
      <c r="Q80" s="146"/>
      <c r="R80" s="146"/>
      <c r="S80" s="146"/>
      <c r="U80" s="146"/>
      <c r="W80" s="146"/>
    </row>
    <row r="81" spans="2:23" ht="15.75" customHeight="1">
      <c r="G81" s="451" t="str">
        <f ca="1">'INPUT | TSz &gt; Technik'!B40</f>
        <v>Jahr 28</v>
      </c>
      <c r="H81" s="117">
        <f ca="1">'INPUT | TSz &gt; Technik'!C40</f>
        <v>2051</v>
      </c>
      <c r="I81" s="220"/>
      <c r="K81" s="199">
        <f ca="1">IF(I81&gt;0,I81,$E$54*(1+$E$55)^(COUNT($H$54:H81)-1))</f>
        <v>0</v>
      </c>
      <c r="N81" s="119"/>
      <c r="P81" s="146"/>
      <c r="Q81" s="146"/>
      <c r="R81" s="146"/>
      <c r="S81" s="146"/>
      <c r="U81" s="146"/>
      <c r="W81" s="146"/>
    </row>
    <row r="82" spans="2:23" ht="15.75" customHeight="1">
      <c r="G82" s="451" t="str">
        <f ca="1">'INPUT | TSz &gt; Technik'!B41</f>
        <v>Jahr 29</v>
      </c>
      <c r="H82" s="117">
        <f ca="1">'INPUT | TSz &gt; Technik'!C41</f>
        <v>2052</v>
      </c>
      <c r="I82" s="220"/>
      <c r="K82" s="199">
        <f ca="1">IF(I82&gt;0,I82,$E$54*(1+$E$55)^(COUNT($H$54:H82)-1))</f>
        <v>0</v>
      </c>
      <c r="N82" s="119"/>
      <c r="P82" s="146"/>
      <c r="Q82" s="146"/>
      <c r="R82" s="146"/>
      <c r="S82" s="146"/>
      <c r="U82" s="146"/>
      <c r="W82" s="146"/>
    </row>
    <row r="83" spans="2:23" ht="15.75" customHeight="1">
      <c r="G83" s="451" t="str">
        <f ca="1">'INPUT | TSz &gt; Technik'!B42</f>
        <v>Jahr 30</v>
      </c>
      <c r="H83" s="117">
        <f ca="1">'INPUT | TSz &gt; Technik'!C42</f>
        <v>2053</v>
      </c>
      <c r="I83" s="220"/>
      <c r="K83" s="199">
        <f ca="1">IF(I83&gt;0,I83,$E$54*(1+$E$55)^(COUNT($H$54:H83)-1))</f>
        <v>0</v>
      </c>
      <c r="N83" s="119"/>
      <c r="P83" s="146"/>
      <c r="Q83" s="146"/>
      <c r="R83" s="146"/>
      <c r="S83" s="146"/>
      <c r="U83" s="146"/>
      <c r="W83" s="146"/>
    </row>
    <row r="84" spans="2:23" ht="17.100000000000001" customHeight="1">
      <c r="G84" s="310"/>
      <c r="H84" s="310"/>
      <c r="I84" s="310"/>
      <c r="U84" s="146"/>
      <c r="W84" s="146"/>
    </row>
    <row r="85" spans="2:23" ht="21">
      <c r="B85" s="152" t="s">
        <v>442</v>
      </c>
      <c r="C85" s="152"/>
      <c r="D85" s="152"/>
      <c r="E85" s="152"/>
      <c r="F85" s="152"/>
      <c r="G85" s="152"/>
      <c r="H85" s="152"/>
      <c r="I85" s="152"/>
      <c r="J85" s="152"/>
      <c r="K85" s="152"/>
      <c r="L85" s="333" t="s">
        <v>355</v>
      </c>
      <c r="N85" s="155"/>
      <c r="O85" s="309"/>
      <c r="U85" s="146"/>
      <c r="W85" s="146"/>
    </row>
    <row r="86" spans="2:23" ht="6.6" customHeight="1">
      <c r="L86" s="26"/>
      <c r="M86" s="26"/>
    </row>
    <row r="87" spans="2:23" ht="19.149999999999999" customHeight="1">
      <c r="B87" s="125" t="s">
        <v>458</v>
      </c>
      <c r="C87" s="26"/>
      <c r="G87" s="125" t="s">
        <v>457</v>
      </c>
      <c r="M87" s="26"/>
      <c r="N87" s="486" t="s">
        <v>448</v>
      </c>
      <c r="R87" s="141"/>
    </row>
    <row r="88" spans="2:23" ht="16.899999999999999" customHeight="1">
      <c r="H88" s="123" t="s">
        <v>447</v>
      </c>
      <c r="I88" s="158" t="s">
        <v>264</v>
      </c>
      <c r="M88" s="26"/>
      <c r="N88" s="486"/>
    </row>
    <row r="89" spans="2:23" ht="4.9000000000000004" customHeight="1">
      <c r="F89" s="26"/>
      <c r="M89" s="26"/>
      <c r="N89" s="486"/>
    </row>
    <row r="90" spans="2:23" ht="16.899999999999999" customHeight="1">
      <c r="D90" s="123" t="s">
        <v>459</v>
      </c>
      <c r="E90" s="126"/>
      <c r="H90" s="112" t="str">
        <f>I88</f>
        <v>Euro</v>
      </c>
      <c r="I90" s="126"/>
      <c r="M90" s="26"/>
      <c r="N90" s="486"/>
    </row>
    <row r="91" spans="2:23" ht="16.899999999999999" customHeight="1">
      <c r="D91" s="112" t="s">
        <v>456</v>
      </c>
      <c r="E91" s="122"/>
      <c r="G91" s="456"/>
      <c r="H91" s="112" t="s">
        <v>456</v>
      </c>
      <c r="I91" s="122"/>
      <c r="M91" s="26"/>
      <c r="N91" s="486"/>
    </row>
    <row r="92" spans="2:23" ht="4.9000000000000004" customHeight="1">
      <c r="L92" s="26"/>
      <c r="M92" s="26"/>
      <c r="N92" s="486"/>
    </row>
    <row r="93" spans="2:23" ht="16.899999999999999" customHeight="1">
      <c r="H93" s="123" t="s">
        <v>308</v>
      </c>
      <c r="I93" s="124"/>
      <c r="L93" s="26"/>
      <c r="M93" s="26"/>
      <c r="N93" s="486"/>
      <c r="P93" s="149"/>
    </row>
    <row r="94" spans="2:23">
      <c r="L94" s="26"/>
      <c r="M94" s="26"/>
      <c r="N94" s="443"/>
      <c r="P94" s="149"/>
    </row>
    <row r="95" spans="2:23">
      <c r="B95" s="155"/>
      <c r="C95" s="155"/>
      <c r="D95" s="155"/>
      <c r="E95" s="155"/>
      <c r="F95" s="155"/>
      <c r="G95" s="155"/>
      <c r="H95" s="155"/>
      <c r="I95" s="155"/>
      <c r="J95" s="155"/>
      <c r="K95" s="155"/>
      <c r="L95" s="155"/>
      <c r="N95" s="155"/>
      <c r="P95" s="149"/>
    </row>
    <row r="96" spans="2:23">
      <c r="P96" s="149"/>
    </row>
    <row r="97" spans="16:23">
      <c r="P97" s="306" t="s">
        <v>118</v>
      </c>
      <c r="Q97" s="157"/>
      <c r="R97" s="157"/>
      <c r="S97" s="157"/>
      <c r="T97" s="157"/>
      <c r="U97" s="157"/>
      <c r="V97" s="157"/>
      <c r="W97" s="157"/>
    </row>
    <row r="98" spans="16:23">
      <c r="P98" s="149"/>
    </row>
    <row r="99" spans="16:23">
      <c r="P99" s="141" t="s">
        <v>120</v>
      </c>
      <c r="S99" s="147" t="s">
        <v>315</v>
      </c>
    </row>
    <row r="100" spans="16:23">
      <c r="P100" s="131" t="s">
        <v>122</v>
      </c>
      <c r="S100" s="146" t="s">
        <v>317</v>
      </c>
    </row>
    <row r="101" spans="16:23">
      <c r="P101" s="131" t="s">
        <v>264</v>
      </c>
      <c r="S101" s="146" t="s">
        <v>318</v>
      </c>
    </row>
    <row r="102" spans="16:23">
      <c r="P102" s="149"/>
    </row>
    <row r="103" spans="16:23">
      <c r="P103" s="307" t="s">
        <v>323</v>
      </c>
      <c r="Q103" s="157"/>
      <c r="R103" s="157"/>
      <c r="S103" s="157"/>
      <c r="T103" s="157"/>
      <c r="U103" s="157"/>
      <c r="V103" s="157"/>
      <c r="W103" s="157"/>
    </row>
    <row r="104" spans="16:23">
      <c r="P104" s="141" t="s">
        <v>314</v>
      </c>
    </row>
    <row r="107" spans="16:23">
      <c r="P107" s="141" t="s">
        <v>360</v>
      </c>
    </row>
    <row r="108" spans="16:23">
      <c r="P108" s="131">
        <f ca="1">'INPUT | Allgemeines'!R102</f>
        <v>30</v>
      </c>
    </row>
    <row r="111" spans="16:23">
      <c r="P111" s="307" t="s">
        <v>303</v>
      </c>
      <c r="Q111" s="157"/>
      <c r="R111" s="157"/>
      <c r="S111" s="157"/>
      <c r="T111" s="157"/>
      <c r="U111" s="157"/>
      <c r="V111" s="157"/>
      <c r="W111" s="157"/>
    </row>
    <row r="112" spans="16:23">
      <c r="P112" s="141" t="s">
        <v>307</v>
      </c>
    </row>
    <row r="113" spans="16:23">
      <c r="P113" s="131">
        <f ca="1">IF(I93=0,'INPUT | Allgemeines'!R87,I93)</f>
        <v>2024</v>
      </c>
    </row>
    <row r="115" spans="16:23">
      <c r="P115" s="141" t="s">
        <v>313</v>
      </c>
    </row>
    <row r="116" spans="16:23">
      <c r="P116" s="131">
        <f>IF(P105="",0,E54)</f>
        <v>0</v>
      </c>
      <c r="Q116" s="131">
        <f>IF(Q105="",0,#REF!)</f>
        <v>0</v>
      </c>
      <c r="R116" s="131">
        <f>IF(R105="",0,#REF!)</f>
        <v>0</v>
      </c>
    </row>
    <row r="117" spans="16:23">
      <c r="P117" s="131">
        <f>IF(P105="",0,E55)</f>
        <v>0</v>
      </c>
      <c r="Q117" s="131">
        <f>IF(Q105="",0,#REF!)</f>
        <v>0</v>
      </c>
      <c r="R117" s="131">
        <f>IF(R105="",0,#REF!)</f>
        <v>0</v>
      </c>
    </row>
    <row r="121" spans="16:23">
      <c r="P121" s="307" t="s">
        <v>332</v>
      </c>
      <c r="Q121" s="157"/>
      <c r="R121" s="157"/>
      <c r="S121" s="157"/>
      <c r="T121" s="157"/>
      <c r="U121" s="157"/>
      <c r="V121" s="157"/>
      <c r="W121" s="157"/>
    </row>
    <row r="122" spans="16:23">
      <c r="P122" s="328"/>
      <c r="Q122" s="141"/>
      <c r="T122" s="141"/>
    </row>
    <row r="123" spans="16:23">
      <c r="P123" s="141"/>
    </row>
    <row r="124" spans="16:23">
      <c r="P124" s="141"/>
      <c r="Q124" s="141"/>
      <c r="R124" s="141"/>
    </row>
    <row r="126" spans="16:23">
      <c r="Q126" s="332"/>
    </row>
    <row r="127" spans="16:23">
      <c r="P127" s="141" t="s">
        <v>335</v>
      </c>
      <c r="Q127" s="141"/>
    </row>
    <row r="128" spans="16:23">
      <c r="Q128" s="141" t="s">
        <v>334</v>
      </c>
      <c r="R128" s="141"/>
      <c r="S128" s="141" t="s">
        <v>316</v>
      </c>
      <c r="T128" s="141" t="s">
        <v>319</v>
      </c>
      <c r="V128" s="141"/>
    </row>
    <row r="129" spans="16:20">
      <c r="P129" s="131" t="str">
        <f>'INPUT | Allgemeines'!S42</f>
        <v>nicht definiert</v>
      </c>
      <c r="Q129" s="131" t="str">
        <f>'INPUT | TSz &gt; Kosten'!Q129</f>
        <v>Spezifische Kosten der Energiedurchleitung</v>
      </c>
      <c r="S129" s="131" t="str">
        <f>'INPUT | TSz &gt; Kosten'!S129</f>
        <v>Spezifische Kosten</v>
      </c>
      <c r="T129" s="131" t="s">
        <v>438</v>
      </c>
    </row>
    <row r="130" spans="16:20">
      <c r="P130" s="131" t="str">
        <f>'INPUT | Allgemeines'!S43</f>
        <v>Verteilung</v>
      </c>
      <c r="Q130" s="131" t="str">
        <f>'INPUT | TSz &gt; Kosten'!Q130</f>
        <v>Spezifische Kosten der Energiedurchleitung</v>
      </c>
      <c r="S130" s="131" t="str">
        <f>'INPUT | TSz &gt; Kosten'!S130</f>
        <v>Spezifische Kosten</v>
      </c>
      <c r="T130" s="131" t="s">
        <v>438</v>
      </c>
    </row>
    <row r="131" spans="16:20">
      <c r="P131" s="131" t="str">
        <f>'INPUT | Allgemeines'!S44</f>
        <v>Verteilung</v>
      </c>
      <c r="Q131" s="131" t="str">
        <f>'INPUT | TSz &gt; Kosten'!Q131</f>
        <v>Spezifische Kosten der Energiedurchleitung</v>
      </c>
      <c r="S131" s="131" t="str">
        <f>'INPUT | TSz &gt; Kosten'!S131</f>
        <v>Spezifische Kosten</v>
      </c>
      <c r="T131" s="131" t="s">
        <v>438</v>
      </c>
    </row>
    <row r="132" spans="16:20">
      <c r="P132" s="131" t="str">
        <f>'INPUT | Allgemeines'!S45</f>
        <v>Verteilung</v>
      </c>
      <c r="Q132" s="131" t="str">
        <f>'INPUT | TSz &gt; Kosten'!Q132</f>
        <v>Spezifische Kosten der Energiedurchleitung</v>
      </c>
      <c r="R132" s="131" t="s">
        <v>336</v>
      </c>
      <c r="S132" s="131" t="str">
        <f>'INPUT | TSz &gt; Kosten'!S132</f>
        <v>Spezifische Kosten</v>
      </c>
      <c r="T132" s="131" t="s">
        <v>439</v>
      </c>
    </row>
    <row r="134" spans="16:20">
      <c r="P134" s="141" t="s">
        <v>333</v>
      </c>
    </row>
    <row r="135" spans="16:20">
      <c r="Q135" s="131" t="str">
        <f>INDEX(Q129:Q132,MATCH($P$145,$P$129:$P$132,0))</f>
        <v>Spezifische Kosten der Energiedurchleitung</v>
      </c>
      <c r="R135" s="131">
        <f>INDEX(R129:R132,MATCH($P$145,$P$129:$P$132,0))</f>
        <v>0</v>
      </c>
      <c r="S135" s="131" t="str">
        <f>INDEX(S129:S132,MATCH($P$145,$P$129:$P$132,0))</f>
        <v>Spezifische Kosten</v>
      </c>
      <c r="T135" s="131" t="str">
        <f>INDEX(T129:T132,MATCH($P$145,$P$129:$P$132,0))</f>
        <v xml:space="preserve">Kostenentw. </v>
      </c>
    </row>
    <row r="139" spans="16:20">
      <c r="P139" s="141" t="s">
        <v>341</v>
      </c>
    </row>
    <row r="140" spans="16:20">
      <c r="P140" s="141" t="s">
        <v>342</v>
      </c>
    </row>
    <row r="141" spans="16:20">
      <c r="P141" s="131">
        <f>'INPUT | Allgemeines'!$O$80</f>
        <v>0</v>
      </c>
    </row>
    <row r="142" spans="16:20">
      <c r="P142" s="141" t="s">
        <v>343</v>
      </c>
    </row>
    <row r="143" spans="16:20">
      <c r="P143" s="131">
        <f>'INPUT | Allgemeines'!$O$82</f>
        <v>1</v>
      </c>
    </row>
    <row r="144" spans="16:20">
      <c r="P144" s="141" t="s">
        <v>344</v>
      </c>
    </row>
    <row r="145" spans="16:16">
      <c r="P145" s="131" t="str">
        <f>'INPUT | Allgemeines'!$O$84</f>
        <v>nicht definiert</v>
      </c>
    </row>
    <row r="147" spans="16:16">
      <c r="P147" s="141" t="s">
        <v>337</v>
      </c>
    </row>
    <row r="148" spans="16:16">
      <c r="P148" s="131">
        <f>'INPUT | Allgemeines'!$O$76</f>
        <v>0</v>
      </c>
    </row>
  </sheetData>
  <sheetProtection algorithmName="SHA-512" hashValue="DFHgYXF9i3bYLb8g90bhY2XCNy1R0pfGxpGnG7bquB7zbHYIBk1CayTAwon/3i/ZDx7Qq3ka6h63h8aK8y9yjA==" saltValue="KXlyWRWn6ff8oshuvckg5A==" spinCount="100000" sheet="1" selectLockedCells="1"/>
  <mergeCells count="7">
    <mergeCell ref="N87:N93"/>
    <mergeCell ref="B12:C12"/>
    <mergeCell ref="N14:N16"/>
    <mergeCell ref="N51:N53"/>
    <mergeCell ref="N9:N13"/>
    <mergeCell ref="N17:N20"/>
    <mergeCell ref="N21:N22"/>
  </mergeCells>
  <conditionalFormatting sqref="B14:B47">
    <cfRule type="expression" dxfId="34" priority="12">
      <formula>$C14=""</formula>
    </cfRule>
  </conditionalFormatting>
  <conditionalFormatting sqref="E14:K47">
    <cfRule type="expression" dxfId="33" priority="11">
      <formula>$C14=""</formula>
    </cfRule>
  </conditionalFormatting>
  <conditionalFormatting sqref="G54:G83">
    <cfRule type="expression" dxfId="32" priority="14">
      <formula>$H54=""</formula>
    </cfRule>
  </conditionalFormatting>
  <conditionalFormatting sqref="I54:I83 K54:K83">
    <cfRule type="expression" dxfId="31" priority="15">
      <formula>$H54=""</formula>
    </cfRule>
  </conditionalFormatting>
  <conditionalFormatting sqref="I90">
    <cfRule type="expression" dxfId="30" priority="16">
      <formula>$I$88=$P$100</formula>
    </cfRule>
    <cfRule type="expression" dxfId="29" priority="17">
      <formula>AND($I$88=$P$100,$I$90&gt;1)</formula>
    </cfRule>
  </conditionalFormatting>
  <conditionalFormatting sqref="B6:L6">
    <cfRule type="expression" dxfId="28" priority="10">
      <formula>$P$148=0</formula>
    </cfRule>
  </conditionalFormatting>
  <conditionalFormatting sqref="B49:K49">
    <cfRule type="expression" dxfId="27" priority="9">
      <formula>$P$148=0</formula>
    </cfRule>
  </conditionalFormatting>
  <conditionalFormatting sqref="L49">
    <cfRule type="expression" dxfId="26" priority="7">
      <formula>$P$148=0</formula>
    </cfRule>
  </conditionalFormatting>
  <conditionalFormatting sqref="L49">
    <cfRule type="expression" dxfId="25" priority="6">
      <formula>$P$148=0</formula>
    </cfRule>
  </conditionalFormatting>
  <conditionalFormatting sqref="B85:K85">
    <cfRule type="expression" dxfId="24" priority="3">
      <formula>$P$148=0</formula>
    </cfRule>
  </conditionalFormatting>
  <conditionalFormatting sqref="L85">
    <cfRule type="expression" dxfId="23" priority="2">
      <formula>$P$148=0</formula>
    </cfRule>
  </conditionalFormatting>
  <conditionalFormatting sqref="L85">
    <cfRule type="expression" dxfId="22" priority="1">
      <formula>$P$148=0</formula>
    </cfRule>
  </conditionalFormatting>
  <dataValidations count="3">
    <dataValidation type="list" allowBlank="1" showInputMessage="1" showErrorMessage="1" sqref="I88" xr:uid="{13BF8D02-A52F-4D50-96A6-9CA9D6511F53}">
      <formula1>$P$100:$P$101</formula1>
    </dataValidation>
    <dataValidation type="decimal" operator="greaterThan" allowBlank="1" showErrorMessage="1" errorTitle="Eingabe nicht korrekt." error="Bitte überprüfen Sie den eingetragenen Wert." sqref="E14:K47 E54:E55 I54:I83 E90:E91 I90:I91" xr:uid="{3786FB43-58D1-4056-BDAF-1059D96F2A26}">
      <formula1>-1</formula1>
    </dataValidation>
    <dataValidation type="decimal" operator="greaterThan" allowBlank="1" showErrorMessage="1" errorTitle="Eingabe nicht korrekt." error="Bitte überprüfen Sie den eingetragenen Wert." sqref="I93" xr:uid="{5772BCF5-294B-4D87-97F1-B15581AFBEF6}">
      <formula1>Startjahr-1</formula1>
    </dataValidation>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228BE-87E5-4393-8CCC-553B2C8794D1}">
  <sheetPr>
    <tabColor rgb="FFE0810E"/>
  </sheetPr>
  <dimension ref="B1:AC115"/>
  <sheetViews>
    <sheetView showGridLines="0" zoomScaleNormal="100" workbookViewId="0">
      <selection activeCell="R65" sqref="R65:R69"/>
    </sheetView>
  </sheetViews>
  <sheetFormatPr baseColWidth="10" defaultColWidth="11.42578125" defaultRowHeight="15"/>
  <cols>
    <col min="1" max="1" width="3.7109375" customWidth="1"/>
    <col min="2" max="3" width="10.7109375" customWidth="1"/>
    <col min="4" max="4" width="1.42578125" customWidth="1"/>
    <col min="5" max="5" width="14.7109375" customWidth="1"/>
    <col min="6" max="6" width="1.5703125" customWidth="1"/>
    <col min="7" max="7" width="14.7109375" customWidth="1"/>
    <col min="8" max="8" width="5.85546875" customWidth="1"/>
    <col min="9" max="9" width="15.28515625" customWidth="1"/>
    <col min="10" max="10" width="1.7109375" customWidth="1"/>
    <col min="11" max="11" width="16.140625" customWidth="1"/>
    <col min="12" max="12" width="4.140625" customWidth="1"/>
    <col min="13" max="13" width="15.28515625" customWidth="1"/>
    <col min="14" max="14" width="1.7109375" customWidth="1"/>
    <col min="15" max="15" width="15.28515625" customWidth="1"/>
    <col min="16" max="16" width="2.7109375" customWidth="1"/>
    <col min="17" max="17" width="1.5703125" customWidth="1"/>
    <col min="18" max="18" width="50.7109375" customWidth="1"/>
    <col min="19" max="19" width="12.28515625" customWidth="1"/>
    <col min="20" max="21" width="15.7109375" style="131" hidden="1" customWidth="1"/>
    <col min="22" max="22" width="11.42578125" style="131" hidden="1" customWidth="1"/>
    <col min="23" max="23" width="15.28515625" style="131" hidden="1" customWidth="1"/>
    <col min="24" max="24" width="14.5703125" style="131" hidden="1" customWidth="1"/>
    <col min="25" max="29" width="11.42578125" style="131" hidden="1" customWidth="1"/>
  </cols>
  <sheetData>
    <row r="1" spans="2:29" ht="4.9000000000000004" customHeight="1">
      <c r="T1" s="109"/>
      <c r="U1" s="110"/>
      <c r="V1" s="110"/>
    </row>
    <row r="2" spans="2:29" s="163" customFormat="1" ht="25.15" customHeight="1">
      <c r="B2" s="208" t="s">
        <v>265</v>
      </c>
      <c r="I2" s="208"/>
      <c r="J2" s="208"/>
      <c r="P2" s="112" t="s">
        <v>119</v>
      </c>
      <c r="Q2" s="209"/>
      <c r="R2" s="208" t="s">
        <v>117</v>
      </c>
      <c r="T2" s="145" t="s">
        <v>116</v>
      </c>
      <c r="U2" s="145" t="s">
        <v>116</v>
      </c>
      <c r="V2" s="145" t="s">
        <v>116</v>
      </c>
      <c r="W2" s="145" t="s">
        <v>116</v>
      </c>
      <c r="X2" s="145" t="s">
        <v>116</v>
      </c>
      <c r="Y2" s="145" t="s">
        <v>116</v>
      </c>
      <c r="Z2" s="334"/>
      <c r="AA2" s="334"/>
      <c r="AB2" s="334"/>
      <c r="AC2" s="334"/>
    </row>
    <row r="3" spans="2:29" s="87" customFormat="1" ht="15" customHeight="1">
      <c r="B3" s="125" t="str">
        <f>CONCATENATE("Kontrafaktisches Szenario (KSz) | ",Kurztitel)</f>
        <v>Kontrafaktisches Szenario (KSz) | Gasverteilnetz Süd</v>
      </c>
      <c r="I3" s="125"/>
      <c r="J3" s="125"/>
      <c r="K3" s="125"/>
      <c r="L3" s="125"/>
      <c r="P3" s="123"/>
      <c r="R3" s="212" t="s">
        <v>469</v>
      </c>
      <c r="S3" s="125"/>
      <c r="T3" s="214"/>
      <c r="U3" s="201"/>
      <c r="V3" s="201"/>
      <c r="W3" s="201"/>
      <c r="X3" s="215"/>
      <c r="Y3" s="201"/>
      <c r="Z3" s="201"/>
      <c r="AA3" s="201"/>
      <c r="AB3" s="201"/>
      <c r="AC3" s="201"/>
    </row>
    <row r="4" spans="2:29" ht="5.65" customHeight="1">
      <c r="P4" s="26"/>
      <c r="Q4" s="26"/>
    </row>
    <row r="5" spans="2:29" ht="21">
      <c r="B5" s="152" t="s">
        <v>506</v>
      </c>
      <c r="C5" s="152"/>
      <c r="D5" s="152"/>
      <c r="E5" s="152"/>
      <c r="F5" s="152"/>
      <c r="G5" s="152"/>
      <c r="H5" s="152"/>
      <c r="I5" s="152"/>
      <c r="J5" s="152"/>
      <c r="K5" s="152"/>
      <c r="L5" s="152"/>
      <c r="M5" s="152"/>
      <c r="N5" s="152"/>
      <c r="O5" s="152"/>
      <c r="P5" s="333" t="s">
        <v>355</v>
      </c>
      <c r="Q5" s="120"/>
      <c r="R5" s="152"/>
      <c r="S5" s="120"/>
      <c r="T5" s="110"/>
    </row>
    <row r="6" spans="2:29" ht="9" customHeight="1">
      <c r="B6" s="120"/>
      <c r="C6" s="120"/>
      <c r="D6" s="120"/>
      <c r="E6" s="120"/>
      <c r="F6" s="120"/>
      <c r="G6" s="120"/>
      <c r="H6" s="120"/>
      <c r="I6" s="120"/>
      <c r="J6" s="120"/>
      <c r="K6" s="120"/>
      <c r="L6" s="120"/>
      <c r="M6" s="120"/>
      <c r="N6" s="120"/>
      <c r="O6" s="120"/>
      <c r="P6" s="120"/>
      <c r="Q6" s="120"/>
      <c r="R6" s="120"/>
      <c r="S6" s="120"/>
      <c r="T6" s="110"/>
    </row>
    <row r="7" spans="2:29" s="236" customFormat="1" ht="18.75">
      <c r="B7" s="317" t="s">
        <v>440</v>
      </c>
      <c r="C7" s="313"/>
      <c r="D7" s="313"/>
      <c r="E7" s="313"/>
      <c r="F7" s="313"/>
      <c r="G7" s="313"/>
      <c r="H7" s="313"/>
      <c r="I7" s="313"/>
      <c r="J7" s="313"/>
      <c r="K7" s="313"/>
      <c r="M7" s="494" t="s">
        <v>451</v>
      </c>
      <c r="N7" s="494"/>
      <c r="O7" s="494"/>
      <c r="P7"/>
      <c r="Q7" s="314"/>
      <c r="R7" s="486" t="s">
        <v>450</v>
      </c>
      <c r="S7" s="314"/>
      <c r="T7" s="315"/>
      <c r="U7" s="316"/>
      <c r="V7" s="316"/>
      <c r="W7" s="316"/>
      <c r="X7" s="316"/>
      <c r="Y7" s="316"/>
      <c r="Z7" s="316"/>
      <c r="AA7" s="316"/>
      <c r="AB7" s="316"/>
      <c r="AC7" s="316"/>
    </row>
    <row r="8" spans="2:29" ht="27.6" customHeight="1">
      <c r="B8" s="120"/>
      <c r="C8" s="120"/>
      <c r="D8" s="120"/>
      <c r="F8" s="120"/>
      <c r="G8" s="120"/>
      <c r="H8" s="120"/>
      <c r="I8" s="495" t="s">
        <v>475</v>
      </c>
      <c r="J8" s="120"/>
      <c r="K8" s="495" t="s">
        <v>476</v>
      </c>
      <c r="M8" s="494"/>
      <c r="N8" s="494"/>
      <c r="O8" s="494"/>
      <c r="Q8" s="120"/>
      <c r="R8" s="486"/>
      <c r="S8" s="120"/>
      <c r="T8" s="110"/>
    </row>
    <row r="9" spans="2:29" ht="6" customHeight="1">
      <c r="B9" s="120"/>
      <c r="C9" s="120"/>
      <c r="D9" s="120"/>
      <c r="E9" s="120"/>
      <c r="F9" s="120"/>
      <c r="G9" s="120"/>
      <c r="H9" s="120"/>
      <c r="I9" s="496"/>
      <c r="J9" s="120"/>
      <c r="K9" s="496"/>
      <c r="M9" s="494"/>
      <c r="N9" s="494"/>
      <c r="O9" s="494"/>
      <c r="Q9" s="120"/>
      <c r="R9" s="486"/>
      <c r="S9" s="120"/>
      <c r="T9" s="110"/>
    </row>
    <row r="10" spans="2:29" ht="16.149999999999999" customHeight="1">
      <c r="B10" s="114"/>
      <c r="C10" t="s">
        <v>398</v>
      </c>
      <c r="D10" s="120"/>
      <c r="G10" s="312"/>
      <c r="I10" s="132"/>
      <c r="K10" s="122"/>
      <c r="M10" s="494"/>
      <c r="N10" s="494"/>
      <c r="O10" s="494"/>
      <c r="Q10" s="120"/>
      <c r="R10" s="120"/>
      <c r="S10" s="120"/>
      <c r="T10" s="110"/>
    </row>
    <row r="11" spans="2:29" ht="16.149999999999999" customHeight="1">
      <c r="B11" s="120"/>
      <c r="C11" s="120"/>
      <c r="D11" s="120"/>
      <c r="F11" s="120"/>
      <c r="G11" s="160"/>
      <c r="H11" s="160"/>
      <c r="I11" s="160"/>
      <c r="J11" s="160"/>
      <c r="K11" s="160"/>
      <c r="M11" s="494"/>
      <c r="N11" s="494"/>
      <c r="O11" s="494"/>
      <c r="Q11" s="120"/>
      <c r="R11" s="490"/>
      <c r="S11" s="120"/>
      <c r="T11" s="110"/>
    </row>
    <row r="12" spans="2:29" ht="6.6" customHeight="1">
      <c r="B12" s="120"/>
      <c r="C12" s="120"/>
      <c r="D12" s="120"/>
      <c r="E12" s="107"/>
      <c r="F12" s="120"/>
      <c r="M12" s="494"/>
      <c r="N12" s="494"/>
      <c r="O12" s="494"/>
      <c r="Q12" s="120"/>
      <c r="R12" s="490"/>
      <c r="S12" s="120"/>
      <c r="T12" s="110"/>
    </row>
    <row r="13" spans="2:29" s="236" customFormat="1" ht="18.75">
      <c r="B13" s="317" t="s">
        <v>441</v>
      </c>
      <c r="C13" s="313"/>
      <c r="D13" s="313"/>
      <c r="E13" s="313"/>
      <c r="F13" s="313"/>
      <c r="G13" s="313"/>
      <c r="H13" s="313"/>
      <c r="I13" s="313"/>
      <c r="J13" s="313"/>
      <c r="K13" s="313"/>
      <c r="M13" s="494"/>
      <c r="N13" s="494"/>
      <c r="O13" s="494"/>
      <c r="P13"/>
      <c r="Q13" s="314"/>
      <c r="R13" s="490"/>
      <c r="S13" s="314"/>
      <c r="T13" s="315"/>
      <c r="U13" s="316"/>
      <c r="V13" s="316"/>
      <c r="W13" s="316"/>
      <c r="X13" s="316"/>
      <c r="Y13" s="316"/>
      <c r="Z13" s="316"/>
      <c r="AA13" s="316"/>
      <c r="AB13" s="316"/>
      <c r="AC13" s="316"/>
    </row>
    <row r="14" spans="2:29" ht="18" customHeight="1">
      <c r="M14" s="128" t="s">
        <v>266</v>
      </c>
      <c r="N14" s="165"/>
      <c r="O14" s="128" t="s">
        <v>267</v>
      </c>
    </row>
    <row r="15" spans="2:29" ht="14.65" customHeight="1">
      <c r="B15" s="26" t="s">
        <v>243</v>
      </c>
      <c r="E15" s="128"/>
      <c r="F15" s="445"/>
      <c r="G15" s="128" t="s">
        <v>443</v>
      </c>
      <c r="H15" s="445"/>
      <c r="M15" s="200" t="s">
        <v>452</v>
      </c>
      <c r="N15" s="200"/>
      <c r="O15" s="200" t="s">
        <v>244</v>
      </c>
      <c r="T15" s="148"/>
    </row>
    <row r="16" spans="2:29" ht="21">
      <c r="B16" s="120"/>
      <c r="C16" s="120"/>
      <c r="D16" s="120"/>
      <c r="E16" s="127" t="s">
        <v>159</v>
      </c>
      <c r="F16" s="127"/>
      <c r="G16" s="127" t="s">
        <v>159</v>
      </c>
      <c r="H16" s="120"/>
      <c r="M16" s="127" t="s">
        <v>467</v>
      </c>
      <c r="O16" s="127" t="s">
        <v>467</v>
      </c>
      <c r="Q16" s="120"/>
      <c r="S16" s="120"/>
      <c r="T16" s="110"/>
    </row>
    <row r="17" spans="2:20" ht="16.149999999999999" customHeight="1">
      <c r="B17" s="116" t="str">
        <f ca="1">'INPUT | TSz &gt; Technik'!B13</f>
        <v>Jahr 1</v>
      </c>
      <c r="C17" s="197">
        <f ca="1">'INPUT | TSz &gt; Technik'!C13</f>
        <v>2024</v>
      </c>
      <c r="D17" s="87"/>
      <c r="E17" s="220"/>
      <c r="F17" s="87"/>
      <c r="G17" s="199">
        <f ca="1">IF(E17&gt;0,E17,$I$10*(1+$K$10)^(COUNT($C$17:C17)-1))</f>
        <v>0</v>
      </c>
      <c r="H17" s="87"/>
      <c r="M17" s="342"/>
      <c r="N17" s="198"/>
      <c r="O17" s="342"/>
      <c r="Q17" s="120"/>
      <c r="R17" s="486"/>
      <c r="S17" s="120"/>
      <c r="T17" s="110"/>
    </row>
    <row r="18" spans="2:20" ht="16.149999999999999" customHeight="1">
      <c r="B18" s="116" t="str">
        <f ca="1">'INPUT | TSz &gt; Technik'!B14</f>
        <v>Jahr 2</v>
      </c>
      <c r="C18" s="197">
        <f ca="1">'INPUT | TSz &gt; Technik'!C14</f>
        <v>2025</v>
      </c>
      <c r="D18" s="87"/>
      <c r="E18" s="220"/>
      <c r="F18" s="87"/>
      <c r="G18" s="199">
        <f ca="1">IF(E18&gt;0,E18,$I$10*(1+$K$10)^(COUNT($C$17:C18)-1))</f>
        <v>0</v>
      </c>
      <c r="H18" s="87"/>
      <c r="M18" s="342"/>
      <c r="N18" s="198"/>
      <c r="O18" s="342"/>
      <c r="Q18" s="120"/>
      <c r="R18" s="486"/>
      <c r="S18" s="120"/>
      <c r="T18" s="110"/>
    </row>
    <row r="19" spans="2:20" ht="16.149999999999999" customHeight="1">
      <c r="B19" s="116" t="str">
        <f ca="1">'INPUT | TSz &gt; Technik'!B15</f>
        <v>Jahr 3</v>
      </c>
      <c r="C19" s="197">
        <f ca="1">'INPUT | TSz &gt; Technik'!C15</f>
        <v>2026</v>
      </c>
      <c r="D19" s="87"/>
      <c r="E19" s="220"/>
      <c r="F19" s="87"/>
      <c r="G19" s="199">
        <f ca="1">IF(E19&gt;0,E19,$I$10*(1+$K$10)^(COUNT($C$17:C19)-1))</f>
        <v>0</v>
      </c>
      <c r="H19" s="87"/>
      <c r="M19" s="342"/>
      <c r="N19" s="198"/>
      <c r="O19" s="342"/>
      <c r="Q19" s="120"/>
      <c r="R19" s="486"/>
      <c r="S19" s="120"/>
      <c r="T19" s="110"/>
    </row>
    <row r="20" spans="2:20" ht="16.149999999999999" customHeight="1">
      <c r="B20" s="116" t="str">
        <f ca="1">'INPUT | TSz &gt; Technik'!B16</f>
        <v>Jahr 4</v>
      </c>
      <c r="C20" s="197">
        <f ca="1">'INPUT | TSz &gt; Technik'!C16</f>
        <v>2027</v>
      </c>
      <c r="D20" s="87"/>
      <c r="E20" s="220"/>
      <c r="F20" s="87"/>
      <c r="G20" s="199">
        <f ca="1">IF(E20&gt;0,E20,$I$10*(1+$K$10)^(COUNT($C$17:C20)-1))</f>
        <v>0</v>
      </c>
      <c r="H20" s="87"/>
      <c r="M20" s="342"/>
      <c r="N20" s="198"/>
      <c r="O20" s="342"/>
      <c r="Q20" s="120"/>
      <c r="R20" s="486"/>
      <c r="S20" s="120"/>
      <c r="T20" s="110"/>
    </row>
    <row r="21" spans="2:20" ht="16.149999999999999" customHeight="1">
      <c r="B21" s="116" t="str">
        <f ca="1">'INPUT | TSz &gt; Technik'!B17</f>
        <v>Jahr 5</v>
      </c>
      <c r="C21" s="197">
        <f ca="1">'INPUT | TSz &gt; Technik'!C17</f>
        <v>2028</v>
      </c>
      <c r="D21" s="87"/>
      <c r="E21" s="220"/>
      <c r="F21" s="87"/>
      <c r="G21" s="199">
        <f ca="1">IF(E21&gt;0,E21,$I$10*(1+$K$10)^(COUNT($C$17:C21)-1))</f>
        <v>0</v>
      </c>
      <c r="H21" s="87"/>
      <c r="M21" s="342"/>
      <c r="N21" s="198"/>
      <c r="O21" s="342"/>
      <c r="Q21" s="120"/>
      <c r="R21" s="486"/>
      <c r="S21" s="120"/>
      <c r="T21" s="110"/>
    </row>
    <row r="22" spans="2:20" ht="16.149999999999999" customHeight="1">
      <c r="B22" s="116" t="str">
        <f ca="1">'INPUT | TSz &gt; Technik'!B18</f>
        <v>Jahr 6</v>
      </c>
      <c r="C22" s="197">
        <f ca="1">'INPUT | TSz &gt; Technik'!C18</f>
        <v>2029</v>
      </c>
      <c r="D22" s="87"/>
      <c r="E22" s="220"/>
      <c r="F22" s="87"/>
      <c r="G22" s="199">
        <f ca="1">IF(E22&gt;0,E22,$I$10*(1+$K$10)^(COUNT($C$17:C22)-1))</f>
        <v>0</v>
      </c>
      <c r="H22" s="87"/>
      <c r="M22" s="342"/>
      <c r="N22" s="198"/>
      <c r="O22" s="342"/>
      <c r="Q22" s="120"/>
      <c r="R22" s="486"/>
      <c r="S22" s="120"/>
      <c r="T22" s="110"/>
    </row>
    <row r="23" spans="2:20" ht="16.149999999999999" customHeight="1">
      <c r="B23" s="116" t="str">
        <f ca="1">'INPUT | TSz &gt; Technik'!B19</f>
        <v>Jahr 7</v>
      </c>
      <c r="C23" s="197">
        <f ca="1">'INPUT | TSz &gt; Technik'!C19</f>
        <v>2030</v>
      </c>
      <c r="D23" s="87"/>
      <c r="E23" s="220"/>
      <c r="F23" s="87"/>
      <c r="G23" s="199">
        <f ca="1">IF(E23&gt;0,E23,$I$10*(1+$K$10)^(COUNT($C$17:C23)-1))</f>
        <v>0</v>
      </c>
      <c r="H23" s="87"/>
      <c r="M23" s="342"/>
      <c r="N23" s="198"/>
      <c r="O23" s="342"/>
      <c r="Q23" s="120"/>
      <c r="R23" s="211"/>
      <c r="S23" s="120"/>
      <c r="T23" s="110"/>
    </row>
    <row r="24" spans="2:20" ht="16.149999999999999" customHeight="1">
      <c r="B24" s="116" t="str">
        <f ca="1">'INPUT | TSz &gt; Technik'!B20</f>
        <v>Jahr 8</v>
      </c>
      <c r="C24" s="197">
        <f ca="1">'INPUT | TSz &gt; Technik'!C20</f>
        <v>2031</v>
      </c>
      <c r="D24" s="87"/>
      <c r="E24" s="220"/>
      <c r="F24" s="87"/>
      <c r="G24" s="199">
        <f ca="1">IF(E24&gt;0,E24,$I$10*(1+$K$10)^(COUNT($C$17:C24)-1))</f>
        <v>0</v>
      </c>
      <c r="H24" s="87"/>
      <c r="M24" s="342"/>
      <c r="N24" s="198"/>
      <c r="O24" s="342"/>
      <c r="Q24" s="120"/>
      <c r="R24" s="444"/>
      <c r="S24" s="120"/>
      <c r="T24" s="110"/>
    </row>
    <row r="25" spans="2:20" ht="16.149999999999999" customHeight="1">
      <c r="B25" s="116" t="str">
        <f ca="1">'INPUT | TSz &gt; Technik'!B21</f>
        <v>Jahr 9</v>
      </c>
      <c r="C25" s="197">
        <f ca="1">'INPUT | TSz &gt; Technik'!C21</f>
        <v>2032</v>
      </c>
      <c r="D25" s="87"/>
      <c r="E25" s="220"/>
      <c r="F25" s="87"/>
      <c r="G25" s="199">
        <f ca="1">IF(E25&gt;0,E25,$I$10*(1+$K$10)^(COUNT($C$17:C25)-1))</f>
        <v>0</v>
      </c>
      <c r="H25" s="87"/>
      <c r="M25" s="342"/>
      <c r="N25" s="198"/>
      <c r="O25" s="342"/>
      <c r="Q25" s="120"/>
      <c r="R25" s="444"/>
      <c r="S25" s="120"/>
      <c r="T25" s="110"/>
    </row>
    <row r="26" spans="2:20" ht="16.149999999999999" customHeight="1">
      <c r="B26" s="116" t="str">
        <f ca="1">'INPUT | TSz &gt; Technik'!B22</f>
        <v>Jahr 10</v>
      </c>
      <c r="C26" s="197">
        <f ca="1">'INPUT | TSz &gt; Technik'!C22</f>
        <v>2033</v>
      </c>
      <c r="D26" s="87"/>
      <c r="E26" s="220"/>
      <c r="F26" s="87"/>
      <c r="G26" s="199">
        <f ca="1">IF(E26&gt;0,E26,$I$10*(1+$K$10)^(COUNT($C$17:C26)-1))</f>
        <v>0</v>
      </c>
      <c r="H26" s="87"/>
      <c r="M26" s="342"/>
      <c r="N26" s="198"/>
      <c r="O26" s="342"/>
      <c r="Q26" s="120"/>
      <c r="S26" s="120"/>
      <c r="T26" s="110"/>
    </row>
    <row r="27" spans="2:20" ht="16.149999999999999" customHeight="1">
      <c r="B27" s="116" t="str">
        <f ca="1">'INPUT | TSz &gt; Technik'!B23</f>
        <v>Jahr 11</v>
      </c>
      <c r="C27" s="197">
        <f ca="1">'INPUT | TSz &gt; Technik'!C23</f>
        <v>2034</v>
      </c>
      <c r="D27" s="87"/>
      <c r="E27" s="220"/>
      <c r="F27" s="87"/>
      <c r="G27" s="199">
        <f ca="1">IF(E27&gt;0,E27,$I$10*(1+$K$10)^(COUNT($C$17:C27)-1))</f>
        <v>0</v>
      </c>
      <c r="H27" s="87"/>
      <c r="M27" s="342"/>
      <c r="N27" s="198"/>
      <c r="O27" s="342"/>
      <c r="Q27" s="120"/>
      <c r="S27" s="120"/>
      <c r="T27" s="110"/>
    </row>
    <row r="28" spans="2:20" ht="16.149999999999999" customHeight="1">
      <c r="B28" s="116" t="str">
        <f ca="1">'INPUT | TSz &gt; Technik'!B24</f>
        <v>Jahr 12</v>
      </c>
      <c r="C28" s="197">
        <f ca="1">'INPUT | TSz &gt; Technik'!C24</f>
        <v>2035</v>
      </c>
      <c r="D28" s="87"/>
      <c r="E28" s="220"/>
      <c r="F28" s="87"/>
      <c r="G28" s="199">
        <f ca="1">IF(E28&gt;0,E28,$I$10*(1+$K$10)^(COUNT($C$17:C28)-1))</f>
        <v>0</v>
      </c>
      <c r="H28" s="87"/>
      <c r="M28" s="342"/>
      <c r="N28" s="198"/>
      <c r="O28" s="342"/>
      <c r="Q28" s="120"/>
      <c r="S28" s="120"/>
      <c r="T28" s="110"/>
    </row>
    <row r="29" spans="2:20" ht="16.149999999999999" customHeight="1">
      <c r="B29" s="116" t="str">
        <f ca="1">'INPUT | TSz &gt; Technik'!B25</f>
        <v>Jahr 13</v>
      </c>
      <c r="C29" s="197">
        <f ca="1">'INPUT | TSz &gt; Technik'!C25</f>
        <v>2036</v>
      </c>
      <c r="D29" s="87"/>
      <c r="E29" s="220"/>
      <c r="F29" s="87"/>
      <c r="G29" s="199">
        <f ca="1">IF(E29&gt;0,E29,$I$10*(1+$K$10)^(COUNT($C$17:C29)-1))</f>
        <v>0</v>
      </c>
      <c r="H29" s="87"/>
      <c r="M29" s="342"/>
      <c r="N29" s="198"/>
      <c r="O29" s="342"/>
      <c r="Q29" s="120"/>
      <c r="S29" s="120"/>
      <c r="T29" s="110"/>
    </row>
    <row r="30" spans="2:20" ht="16.149999999999999" customHeight="1">
      <c r="B30" s="116" t="str">
        <f ca="1">'INPUT | TSz &gt; Technik'!B26</f>
        <v>Jahr 14</v>
      </c>
      <c r="C30" s="197">
        <f ca="1">'INPUT | TSz &gt; Technik'!C26</f>
        <v>2037</v>
      </c>
      <c r="D30" s="87"/>
      <c r="E30" s="220"/>
      <c r="F30" s="87"/>
      <c r="G30" s="199">
        <f ca="1">IF(E30&gt;0,E30,$I$10*(1+$K$10)^(COUNT($C$17:C30)-1))</f>
        <v>0</v>
      </c>
      <c r="H30" s="87"/>
      <c r="M30" s="342"/>
      <c r="N30" s="198"/>
      <c r="O30" s="342"/>
      <c r="Q30" s="120"/>
      <c r="R30" s="444"/>
      <c r="S30" s="120"/>
      <c r="T30" s="110"/>
    </row>
    <row r="31" spans="2:20" ht="16.149999999999999" customHeight="1">
      <c r="B31" s="116" t="str">
        <f ca="1">'INPUT | TSz &gt; Technik'!B27</f>
        <v>Jahr 15</v>
      </c>
      <c r="C31" s="197">
        <f ca="1">'INPUT | TSz &gt; Technik'!C27</f>
        <v>2038</v>
      </c>
      <c r="D31" s="87"/>
      <c r="E31" s="220"/>
      <c r="F31" s="87"/>
      <c r="G31" s="199">
        <f ca="1">IF(E31&gt;0,E31,$I$10*(1+$K$10)^(COUNT($C$17:C31)-1))</f>
        <v>0</v>
      </c>
      <c r="H31" s="87"/>
      <c r="M31" s="342"/>
      <c r="N31" s="198"/>
      <c r="O31" s="342"/>
      <c r="Q31" s="120"/>
      <c r="R31" s="444"/>
      <c r="S31" s="120"/>
      <c r="T31" s="110"/>
    </row>
    <row r="32" spans="2:20" ht="16.149999999999999" customHeight="1">
      <c r="B32" s="116" t="str">
        <f ca="1">'INPUT | TSz &gt; Technik'!B28</f>
        <v>Jahr 16</v>
      </c>
      <c r="C32" s="197">
        <f ca="1">'INPUT | TSz &gt; Technik'!C28</f>
        <v>2039</v>
      </c>
      <c r="D32" s="87"/>
      <c r="E32" s="220"/>
      <c r="F32" s="87"/>
      <c r="G32" s="199">
        <f ca="1">IF(E32&gt;0,E32,$I$10*(1+$K$10)^(COUNT($C$17:C32)-1))</f>
        <v>0</v>
      </c>
      <c r="H32" s="87"/>
      <c r="M32" s="342"/>
      <c r="N32" s="198"/>
      <c r="O32" s="342"/>
      <c r="Q32" s="120"/>
      <c r="S32" s="120"/>
      <c r="T32" s="110"/>
    </row>
    <row r="33" spans="2:20" ht="16.149999999999999" customHeight="1">
      <c r="B33" s="116" t="str">
        <f ca="1">'INPUT | TSz &gt; Technik'!B29</f>
        <v>Jahr 17</v>
      </c>
      <c r="C33" s="197">
        <f ca="1">'INPUT | TSz &gt; Technik'!C29</f>
        <v>2040</v>
      </c>
      <c r="D33" s="87"/>
      <c r="E33" s="220"/>
      <c r="F33" s="87"/>
      <c r="G33" s="199">
        <f ca="1">IF(E33&gt;0,E33,$I$10*(1+$K$10)^(COUNT($C$17:C33)-1))</f>
        <v>0</v>
      </c>
      <c r="H33" s="87"/>
      <c r="M33" s="342"/>
      <c r="N33" s="198"/>
      <c r="O33" s="342"/>
      <c r="Q33" s="120"/>
      <c r="S33" s="120"/>
      <c r="T33" s="110"/>
    </row>
    <row r="34" spans="2:20" ht="16.149999999999999" customHeight="1">
      <c r="B34" s="116" t="str">
        <f ca="1">'INPUT | TSz &gt; Technik'!B30</f>
        <v>Jahr 18</v>
      </c>
      <c r="C34" s="197">
        <f ca="1">'INPUT | TSz &gt; Technik'!C30</f>
        <v>2041</v>
      </c>
      <c r="D34" s="87"/>
      <c r="E34" s="220"/>
      <c r="F34" s="87"/>
      <c r="G34" s="199">
        <f ca="1">IF(E34&gt;0,E34,$I$10*(1+$K$10)^(COUNT($C$17:C34)-1))</f>
        <v>0</v>
      </c>
      <c r="H34" s="87"/>
      <c r="M34" s="342"/>
      <c r="N34" s="198"/>
      <c r="O34" s="342"/>
      <c r="Q34" s="120"/>
      <c r="R34" s="444"/>
      <c r="S34" s="120"/>
      <c r="T34" s="110"/>
    </row>
    <row r="35" spans="2:20" ht="16.149999999999999" customHeight="1">
      <c r="B35" s="116" t="str">
        <f ca="1">'INPUT | TSz &gt; Technik'!B31</f>
        <v>Jahr 19</v>
      </c>
      <c r="C35" s="197">
        <f ca="1">'INPUT | TSz &gt; Technik'!C31</f>
        <v>2042</v>
      </c>
      <c r="D35" s="87"/>
      <c r="E35" s="220"/>
      <c r="F35" s="87"/>
      <c r="G35" s="199">
        <f ca="1">IF(E35&gt;0,E35,$I$10*(1+$K$10)^(COUNT($C$17:C35)-1))</f>
        <v>0</v>
      </c>
      <c r="H35" s="87"/>
      <c r="M35" s="342"/>
      <c r="N35" s="198"/>
      <c r="O35" s="342"/>
      <c r="Q35" s="120"/>
      <c r="R35" s="444"/>
      <c r="S35" s="120"/>
      <c r="T35" s="110"/>
    </row>
    <row r="36" spans="2:20" ht="16.149999999999999" customHeight="1">
      <c r="B36" s="116" t="str">
        <f ca="1">'INPUT | TSz &gt; Technik'!B32</f>
        <v>Jahr 20</v>
      </c>
      <c r="C36" s="197">
        <f ca="1">'INPUT | TSz &gt; Technik'!C32</f>
        <v>2043</v>
      </c>
      <c r="D36" s="87"/>
      <c r="E36" s="220"/>
      <c r="F36" s="87"/>
      <c r="G36" s="199">
        <f ca="1">IF(E36&gt;0,E36,$I$10*(1+$K$10)^(COUNT($C$17:C36)-1))</f>
        <v>0</v>
      </c>
      <c r="H36" s="87"/>
      <c r="M36" s="342"/>
      <c r="N36" s="198"/>
      <c r="O36" s="342"/>
      <c r="Q36" s="120"/>
      <c r="R36" s="444"/>
      <c r="S36" s="120"/>
      <c r="T36" s="110"/>
    </row>
    <row r="37" spans="2:20" ht="16.149999999999999" customHeight="1">
      <c r="B37" s="116" t="str">
        <f ca="1">'INPUT | TSz &gt; Technik'!B33</f>
        <v>Jahr 21</v>
      </c>
      <c r="C37" s="197">
        <f ca="1">'INPUT | TSz &gt; Technik'!C33</f>
        <v>2044</v>
      </c>
      <c r="D37" s="87"/>
      <c r="E37" s="220"/>
      <c r="F37" s="87"/>
      <c r="G37" s="199">
        <f ca="1">IF(E37&gt;0,E37,$I$10*(1+$K$10)^(COUNT($C$17:C37)-1))</f>
        <v>0</v>
      </c>
      <c r="H37" s="87"/>
      <c r="M37" s="342"/>
      <c r="N37" s="198"/>
      <c r="O37" s="342"/>
      <c r="Q37" s="120"/>
      <c r="R37" s="444"/>
      <c r="S37" s="120"/>
      <c r="T37" s="110"/>
    </row>
    <row r="38" spans="2:20" ht="16.149999999999999" customHeight="1">
      <c r="B38" s="116" t="str">
        <f ca="1">'INPUT | TSz &gt; Technik'!B34</f>
        <v>Jahr 22</v>
      </c>
      <c r="C38" s="197">
        <f ca="1">'INPUT | TSz &gt; Technik'!C34</f>
        <v>2045</v>
      </c>
      <c r="D38" s="87"/>
      <c r="E38" s="220"/>
      <c r="F38" s="87"/>
      <c r="G38" s="199">
        <f ca="1">IF(E38&gt;0,E38,$I$10*(1+$K$10)^(COUNT($C$17:C38)-1))</f>
        <v>0</v>
      </c>
      <c r="H38" s="87"/>
      <c r="M38" s="342"/>
      <c r="N38" s="198"/>
      <c r="O38" s="342"/>
      <c r="Q38" s="120"/>
      <c r="R38" s="444"/>
      <c r="S38" s="120"/>
      <c r="T38" s="110"/>
    </row>
    <row r="39" spans="2:20" ht="16.149999999999999" customHeight="1">
      <c r="B39" s="116" t="str">
        <f ca="1">'INPUT | TSz &gt; Technik'!B35</f>
        <v>Jahr 23</v>
      </c>
      <c r="C39" s="197">
        <f ca="1">'INPUT | TSz &gt; Technik'!C35</f>
        <v>2046</v>
      </c>
      <c r="D39" s="87"/>
      <c r="E39" s="220"/>
      <c r="F39" s="87"/>
      <c r="G39" s="199">
        <f ca="1">IF(E39&gt;0,E39,$I$10*(1+$K$10)^(COUNT($C$17:C39)-1))</f>
        <v>0</v>
      </c>
      <c r="H39" s="87"/>
      <c r="M39" s="342"/>
      <c r="N39" s="198"/>
      <c r="O39" s="342"/>
      <c r="Q39" s="120"/>
      <c r="R39" s="444"/>
      <c r="S39" s="120"/>
      <c r="T39" s="110"/>
    </row>
    <row r="40" spans="2:20" ht="16.149999999999999" customHeight="1">
      <c r="B40" s="116" t="str">
        <f ca="1">'INPUT | TSz &gt; Technik'!B36</f>
        <v>Jahr 24</v>
      </c>
      <c r="C40" s="197">
        <f ca="1">'INPUT | TSz &gt; Technik'!C36</f>
        <v>2047</v>
      </c>
      <c r="D40" s="87"/>
      <c r="E40" s="220"/>
      <c r="F40" s="87"/>
      <c r="G40" s="199">
        <f ca="1">IF(E40&gt;0,E40,$I$10*(1+$K$10)^(COUNT($C$17:C40)-1))</f>
        <v>0</v>
      </c>
      <c r="H40" s="87"/>
      <c r="M40" s="342"/>
      <c r="N40" s="198"/>
      <c r="O40" s="342"/>
      <c r="Q40" s="120"/>
      <c r="R40" s="444"/>
      <c r="S40" s="120"/>
      <c r="T40" s="110"/>
    </row>
    <row r="41" spans="2:20" ht="16.149999999999999" customHeight="1">
      <c r="B41" s="116" t="str">
        <f ca="1">'INPUT | TSz &gt; Technik'!B37</f>
        <v>Jahr 25</v>
      </c>
      <c r="C41" s="197">
        <f ca="1">'INPUT | TSz &gt; Technik'!C37</f>
        <v>2048</v>
      </c>
      <c r="D41" s="87"/>
      <c r="E41" s="220"/>
      <c r="F41" s="87"/>
      <c r="G41" s="199">
        <f ca="1">IF(E41&gt;0,E41,$I$10*(1+$K$10)^(COUNT($C$17:C41)-1))</f>
        <v>0</v>
      </c>
      <c r="H41" s="87"/>
      <c r="M41" s="342"/>
      <c r="N41" s="198"/>
      <c r="O41" s="342"/>
      <c r="Q41" s="120"/>
      <c r="R41" s="444"/>
      <c r="S41" s="120"/>
      <c r="T41" s="110"/>
    </row>
    <row r="42" spans="2:20" ht="16.149999999999999" customHeight="1">
      <c r="B42" s="116" t="str">
        <f ca="1">'INPUT | TSz &gt; Technik'!B38</f>
        <v>Jahr 26</v>
      </c>
      <c r="C42" s="197">
        <f ca="1">'INPUT | TSz &gt; Technik'!C38</f>
        <v>2049</v>
      </c>
      <c r="D42" s="87"/>
      <c r="E42" s="220"/>
      <c r="F42" s="87"/>
      <c r="G42" s="199">
        <f ca="1">IF(E42&gt;0,E42,$I$10*(1+$K$10)^(COUNT($C$17:C42)-1))</f>
        <v>0</v>
      </c>
      <c r="H42" s="87"/>
      <c r="M42" s="342"/>
      <c r="N42" s="198"/>
      <c r="O42" s="342"/>
      <c r="Q42" s="120"/>
      <c r="R42" s="444"/>
      <c r="S42" s="120"/>
      <c r="T42" s="110"/>
    </row>
    <row r="43" spans="2:20" ht="16.149999999999999" customHeight="1">
      <c r="B43" s="116" t="str">
        <f ca="1">'INPUT | TSz &gt; Technik'!B39</f>
        <v>Jahr 27</v>
      </c>
      <c r="C43" s="197">
        <f ca="1">'INPUT | TSz &gt; Technik'!C39</f>
        <v>2050</v>
      </c>
      <c r="D43" s="87"/>
      <c r="E43" s="220"/>
      <c r="F43" s="87"/>
      <c r="G43" s="199">
        <f ca="1">IF(E43&gt;0,E43,$I$10*(1+$K$10)^(COUNT($C$17:C43)-1))</f>
        <v>0</v>
      </c>
      <c r="H43" s="87"/>
      <c r="M43" s="342"/>
      <c r="N43" s="198"/>
      <c r="O43" s="342"/>
      <c r="Q43" s="120"/>
      <c r="R43" s="444"/>
      <c r="S43" s="120"/>
      <c r="T43" s="110"/>
    </row>
    <row r="44" spans="2:20" ht="16.149999999999999" customHeight="1">
      <c r="B44" s="116" t="str">
        <f ca="1">'INPUT | TSz &gt; Technik'!B40</f>
        <v>Jahr 28</v>
      </c>
      <c r="C44" s="197">
        <f ca="1">'INPUT | TSz &gt; Technik'!C40</f>
        <v>2051</v>
      </c>
      <c r="D44" s="87"/>
      <c r="E44" s="220"/>
      <c r="F44" s="87"/>
      <c r="G44" s="199">
        <f ca="1">IF(E44&gt;0,E44,$I$10*(1+$K$10)^(COUNT($C$17:C44)-1))</f>
        <v>0</v>
      </c>
      <c r="H44" s="87"/>
      <c r="M44" s="342"/>
      <c r="N44" s="198"/>
      <c r="O44" s="342"/>
      <c r="Q44" s="120"/>
      <c r="R44" s="444"/>
      <c r="S44" s="120"/>
      <c r="T44" s="110"/>
    </row>
    <row r="45" spans="2:20" ht="16.149999999999999" customHeight="1">
      <c r="B45" s="116" t="str">
        <f ca="1">'INPUT | TSz &gt; Technik'!B41</f>
        <v>Jahr 29</v>
      </c>
      <c r="C45" s="197">
        <f ca="1">'INPUT | TSz &gt; Technik'!C41</f>
        <v>2052</v>
      </c>
      <c r="D45" s="87"/>
      <c r="E45" s="220"/>
      <c r="F45" s="87"/>
      <c r="G45" s="199">
        <f ca="1">IF(E45&gt;0,E45,$I$10*(1+$K$10)^(COUNT($C$17:C45)-1))</f>
        <v>0</v>
      </c>
      <c r="H45" s="87"/>
      <c r="M45" s="342"/>
      <c r="N45" s="198"/>
      <c r="O45" s="342"/>
      <c r="Q45" s="120"/>
      <c r="R45" s="444"/>
      <c r="S45" s="120"/>
      <c r="T45" s="110"/>
    </row>
    <row r="46" spans="2:20" ht="16.149999999999999" customHeight="1">
      <c r="B46" s="116" t="str">
        <f ca="1">'INPUT | TSz &gt; Technik'!B42</f>
        <v>Jahr 30</v>
      </c>
      <c r="C46" s="197">
        <f ca="1">'INPUT | TSz &gt; Technik'!C42</f>
        <v>2053</v>
      </c>
      <c r="D46" s="87"/>
      <c r="E46" s="220"/>
      <c r="F46" s="87"/>
      <c r="G46" s="199">
        <f ca="1">IF(E46&gt;0,E46,$I$10*(1+$K$10)^(COUNT($C$17:C46)-1))</f>
        <v>0</v>
      </c>
      <c r="H46" s="87"/>
      <c r="M46" s="342"/>
      <c r="N46" s="198"/>
      <c r="O46" s="342"/>
      <c r="Q46" s="120"/>
      <c r="R46" s="444"/>
      <c r="S46" s="120"/>
      <c r="T46" s="110"/>
    </row>
    <row r="48" spans="2:20" ht="21">
      <c r="B48" s="152" t="s">
        <v>284</v>
      </c>
      <c r="C48" s="152"/>
      <c r="D48" s="152"/>
      <c r="E48" s="152"/>
      <c r="F48" s="152"/>
      <c r="G48" s="152"/>
      <c r="H48" s="152"/>
      <c r="I48" s="152"/>
      <c r="J48" s="152"/>
      <c r="K48" s="152"/>
      <c r="L48" s="152"/>
      <c r="M48" s="152"/>
      <c r="N48" s="152"/>
      <c r="O48" s="152"/>
      <c r="P48" s="333" t="s">
        <v>355</v>
      </c>
      <c r="Q48" s="120"/>
      <c r="R48" s="152"/>
    </row>
    <row r="49" spans="2:29" hidden="1"/>
    <row r="50" spans="2:29" ht="15" hidden="1" customHeight="1">
      <c r="B50" s="107" t="s">
        <v>276</v>
      </c>
      <c r="C50" s="127"/>
      <c r="D50" s="127"/>
      <c r="E50" s="127"/>
      <c r="F50" s="127"/>
      <c r="G50" s="127"/>
      <c r="H50" s="127"/>
      <c r="I50" s="308">
        <f>WACCTSz</f>
        <v>0</v>
      </c>
      <c r="K50" t="str">
        <f>V95</f>
        <v>(Eigener Wert)</v>
      </c>
      <c r="R50" s="486" t="s">
        <v>329</v>
      </c>
    </row>
    <row r="51" spans="2:29" hidden="1">
      <c r="R51" s="486"/>
    </row>
    <row r="52" spans="2:29" ht="21.4" hidden="1" customHeight="1">
      <c r="B52" s="87" t="s">
        <v>270</v>
      </c>
      <c r="I52" s="497" t="s">
        <v>269</v>
      </c>
      <c r="J52" s="497"/>
      <c r="K52" s="497"/>
      <c r="L52" s="497"/>
      <c r="M52" s="497"/>
      <c r="R52" s="486"/>
    </row>
    <row r="53" spans="2:29" ht="14.45" customHeight="1"/>
    <row r="54" spans="2:29" ht="18.600000000000001" customHeight="1">
      <c r="B54" s="26" t="s">
        <v>283</v>
      </c>
      <c r="R54" s="486" t="s">
        <v>217</v>
      </c>
    </row>
    <row r="55" spans="2:29" s="87" customFormat="1" ht="17.649999999999999" customHeight="1">
      <c r="I55" s="86" t="s">
        <v>18</v>
      </c>
      <c r="J55" s="86"/>
      <c r="K55" s="86" t="s">
        <v>27</v>
      </c>
      <c r="L55" s="86"/>
      <c r="N55" s="127"/>
      <c r="O55" s="86"/>
      <c r="R55" s="486"/>
      <c r="T55" s="131"/>
      <c r="U55" s="201"/>
      <c r="V55" s="201"/>
      <c r="W55" s="201"/>
      <c r="X55" s="201"/>
      <c r="Y55" s="201"/>
      <c r="Z55" s="201"/>
      <c r="AA55" s="201"/>
      <c r="AB55" s="201"/>
      <c r="AC55" s="201"/>
    </row>
    <row r="56" spans="2:29" ht="15" customHeight="1">
      <c r="C56" s="87"/>
      <c r="D56" s="87"/>
      <c r="E56" s="123" t="s">
        <v>513</v>
      </c>
      <c r="F56" s="87"/>
      <c r="G56" s="87"/>
      <c r="H56" s="445" t="s">
        <v>459</v>
      </c>
      <c r="I56" s="121"/>
      <c r="J56" s="86"/>
      <c r="K56" s="121"/>
      <c r="L56" s="86"/>
      <c r="O56" s="86"/>
      <c r="R56" s="486"/>
      <c r="S56" s="443"/>
    </row>
    <row r="57" spans="2:29" ht="15" customHeight="1">
      <c r="E57" s="112" t="s">
        <v>352</v>
      </c>
      <c r="G57" s="87"/>
      <c r="I57" s="202">
        <f>IFERROR(I56/SUM($K$56,$I$56),0)</f>
        <v>0</v>
      </c>
      <c r="J57" s="86"/>
      <c r="K57" s="202">
        <f>IFERROR(K56/SUM($K$56,$I$56),0)</f>
        <v>0</v>
      </c>
      <c r="L57" s="86"/>
      <c r="N57" s="202"/>
      <c r="O57" s="202"/>
      <c r="R57" s="443" t="s">
        <v>328</v>
      </c>
    </row>
    <row r="58" spans="2:29" ht="6" customHeight="1">
      <c r="E58" s="112"/>
      <c r="I58" s="202"/>
      <c r="J58" s="86"/>
      <c r="K58" s="202"/>
      <c r="L58" s="86"/>
      <c r="M58" s="202"/>
      <c r="N58" s="202"/>
      <c r="O58" s="202"/>
      <c r="R58" s="443"/>
    </row>
    <row r="59" spans="2:29" ht="15" customHeight="1">
      <c r="E59" s="112" t="s">
        <v>274</v>
      </c>
      <c r="H59" s="445" t="s">
        <v>272</v>
      </c>
      <c r="I59" s="122"/>
      <c r="J59" s="86"/>
      <c r="K59" s="122"/>
      <c r="L59" s="86"/>
      <c r="R59" s="493" t="s">
        <v>510</v>
      </c>
    </row>
    <row r="60" spans="2:29" ht="9.4" customHeight="1">
      <c r="J60" s="86"/>
      <c r="L60" s="86"/>
      <c r="R60" s="493"/>
    </row>
    <row r="61" spans="2:29" ht="15" customHeight="1">
      <c r="E61" s="112" t="s">
        <v>273</v>
      </c>
      <c r="H61" s="445" t="s">
        <v>272</v>
      </c>
      <c r="I61" s="122"/>
      <c r="J61" s="86"/>
      <c r="M61" s="112" t="s">
        <v>285</v>
      </c>
      <c r="O61" s="221">
        <f>IFERROR(I56/(I56+K56)*I59+K56/(I56+K56)*K59*(1-I61),0)</f>
        <v>0</v>
      </c>
      <c r="R61" s="493"/>
    </row>
    <row r="62" spans="2:29">
      <c r="R62" s="493"/>
    </row>
    <row r="63" spans="2:29" ht="21">
      <c r="B63" s="152" t="s">
        <v>258</v>
      </c>
      <c r="C63" s="152"/>
      <c r="D63" s="152"/>
      <c r="E63" s="152"/>
      <c r="F63" s="152"/>
      <c r="G63" s="152"/>
      <c r="H63" s="152"/>
      <c r="I63" s="152"/>
      <c r="J63" s="152"/>
      <c r="K63" s="152"/>
      <c r="L63" s="152"/>
      <c r="M63" s="152"/>
      <c r="N63" s="152"/>
      <c r="O63" s="152"/>
      <c r="P63" s="333" t="s">
        <v>355</v>
      </c>
      <c r="Q63" s="120"/>
      <c r="R63" s="152"/>
    </row>
    <row r="65" spans="2:25" ht="16.149999999999999" customHeight="1">
      <c r="B65" t="s">
        <v>222</v>
      </c>
      <c r="H65" s="445" t="s">
        <v>459</v>
      </c>
      <c r="I65" s="132"/>
      <c r="R65" s="486" t="s">
        <v>221</v>
      </c>
    </row>
    <row r="66" spans="2:25" ht="14.65" customHeight="1">
      <c r="R66" s="486"/>
    </row>
    <row r="67" spans="2:25" ht="16.149999999999999" customHeight="1">
      <c r="I67" s="493"/>
      <c r="J67" s="493"/>
      <c r="K67" s="493"/>
      <c r="L67" s="493"/>
      <c r="M67" s="493"/>
      <c r="N67" s="493"/>
      <c r="O67" s="493"/>
      <c r="R67" s="486"/>
    </row>
    <row r="68" spans="2:25" ht="14.65" customHeight="1">
      <c r="R68" s="486"/>
    </row>
    <row r="69" spans="2:25">
      <c r="R69" s="486"/>
    </row>
    <row r="71" spans="2:25">
      <c r="B71" s="155"/>
      <c r="C71" s="155"/>
      <c r="D71" s="155"/>
      <c r="E71" s="155"/>
      <c r="F71" s="155"/>
      <c r="G71" s="155"/>
      <c r="H71" s="155"/>
      <c r="I71" s="155"/>
      <c r="J71" s="155"/>
      <c r="K71" s="155"/>
      <c r="L71" s="155"/>
      <c r="M71" s="155"/>
      <c r="N71" s="155"/>
      <c r="O71" s="155"/>
      <c r="P71" s="155"/>
      <c r="R71" s="155"/>
    </row>
    <row r="73" spans="2:25">
      <c r="T73" s="306" t="s">
        <v>118</v>
      </c>
      <c r="U73" s="157"/>
      <c r="V73" s="157"/>
      <c r="W73" s="157"/>
      <c r="X73" s="157"/>
      <c r="Y73" s="157"/>
    </row>
    <row r="74" spans="2:25">
      <c r="W74" s="141" t="s">
        <v>295</v>
      </c>
    </row>
    <row r="75" spans="2:25">
      <c r="T75" s="131" t="s">
        <v>271</v>
      </c>
      <c r="W75" s="131" t="s">
        <v>278</v>
      </c>
    </row>
    <row r="76" spans="2:25">
      <c r="T76" s="131" t="s">
        <v>269</v>
      </c>
      <c r="W76" s="131" t="s">
        <v>279</v>
      </c>
    </row>
    <row r="78" spans="2:25">
      <c r="T78" s="201"/>
    </row>
    <row r="87" spans="20:25">
      <c r="T87" s="131" t="s">
        <v>124</v>
      </c>
    </row>
    <row r="88" spans="20:25">
      <c r="T88" s="131" t="s">
        <v>224</v>
      </c>
    </row>
    <row r="89" spans="20:25">
      <c r="T89" s="131" t="s">
        <v>223</v>
      </c>
    </row>
    <row r="92" spans="20:25">
      <c r="T92" s="307" t="s">
        <v>303</v>
      </c>
      <c r="U92" s="157"/>
      <c r="V92" s="157"/>
      <c r="W92" s="157"/>
      <c r="X92" s="157"/>
      <c r="Y92" s="157"/>
    </row>
    <row r="94" spans="20:25">
      <c r="T94" s="141" t="s">
        <v>309</v>
      </c>
      <c r="V94" s="141" t="s">
        <v>310</v>
      </c>
    </row>
    <row r="95" spans="20:25">
      <c r="T95" s="131">
        <f>IF(I52=T75,WACCBasissatz,O61)</f>
        <v>0</v>
      </c>
      <c r="V95" s="131" t="str">
        <f>INDEX(W75:W76,MATCH(I52,T75:T76,0))</f>
        <v>(Eigener Wert)</v>
      </c>
    </row>
    <row r="99" spans="20:25">
      <c r="T99" s="307" t="s">
        <v>332</v>
      </c>
      <c r="U99" s="157"/>
      <c r="V99" s="157"/>
      <c r="W99" s="157"/>
      <c r="X99" s="157"/>
      <c r="Y99" s="157"/>
    </row>
    <row r="100" spans="20:25">
      <c r="T100" s="328"/>
      <c r="U100" s="141"/>
      <c r="X100" s="141"/>
    </row>
    <row r="101" spans="20:25">
      <c r="T101" s="141" t="s">
        <v>341</v>
      </c>
    </row>
    <row r="102" spans="20:25">
      <c r="T102" s="141" t="s">
        <v>342</v>
      </c>
      <c r="V102" s="141"/>
    </row>
    <row r="103" spans="20:25">
      <c r="T103" s="131">
        <f>'INPUT | Allgemeines'!$O$80</f>
        <v>0</v>
      </c>
    </row>
    <row r="104" spans="20:25">
      <c r="T104" s="141" t="s">
        <v>343</v>
      </c>
    </row>
    <row r="105" spans="20:25">
      <c r="T105" s="131">
        <f>'INPUT | Allgemeines'!$O$82</f>
        <v>1</v>
      </c>
    </row>
    <row r="106" spans="20:25">
      <c r="T106" s="141" t="s">
        <v>344</v>
      </c>
    </row>
    <row r="107" spans="20:25">
      <c r="T107" s="131" t="str">
        <f>'INPUT | Allgemeines'!$O$84</f>
        <v>nicht definiert</v>
      </c>
    </row>
    <row r="110" spans="20:25">
      <c r="T110" s="141" t="s">
        <v>345</v>
      </c>
    </row>
    <row r="111" spans="20:25">
      <c r="T111" s="149">
        <f>SUM('INPUT | TSz &gt; Technik'!S73:U73)</f>
        <v>0</v>
      </c>
    </row>
    <row r="114" spans="20:20">
      <c r="T114" s="141" t="s">
        <v>337</v>
      </c>
    </row>
    <row r="115" spans="20:20">
      <c r="T115" s="131">
        <f>'INPUT | Allgemeines'!$O$76</f>
        <v>0</v>
      </c>
    </row>
  </sheetData>
  <sheetProtection algorithmName="SHA-512" hashValue="qAH3dUytLTAGFrVAHkl1MeY7k6YHV690tySEmRP5q91QrLLniPnHAXE4GiwOsj0ZNBHCGfmzZf3YNcZmsRMCaw==" saltValue="R5J1VyYczxKH5Pobxwt1RA==" spinCount="100000" sheet="1"/>
  <mergeCells count="14">
    <mergeCell ref="R19:R20"/>
    <mergeCell ref="R21:R22"/>
    <mergeCell ref="M7:O13"/>
    <mergeCell ref="R7:R9"/>
    <mergeCell ref="I8:I9"/>
    <mergeCell ref="K8:K9"/>
    <mergeCell ref="R11:R13"/>
    <mergeCell ref="R17:R18"/>
    <mergeCell ref="R50:R52"/>
    <mergeCell ref="I52:M52"/>
    <mergeCell ref="R65:R69"/>
    <mergeCell ref="I67:O67"/>
    <mergeCell ref="R54:R56"/>
    <mergeCell ref="R59:R62"/>
  </mergeCells>
  <conditionalFormatting sqref="G57">
    <cfRule type="cellIs" dxfId="21" priority="19" operator="notEqual">
      <formula>0</formula>
    </cfRule>
  </conditionalFormatting>
  <conditionalFormatting sqref="B17:B46">
    <cfRule type="expression" dxfId="20" priority="17">
      <formula>$C17=""</formula>
    </cfRule>
  </conditionalFormatting>
  <conditionalFormatting sqref="E36:E46 G36:G46 M36:M46 O36:O46">
    <cfRule type="expression" dxfId="19" priority="16">
      <formula>$C36=""</formula>
    </cfRule>
  </conditionalFormatting>
  <conditionalFormatting sqref="E17:E35 G17:G35 M17:M35 O17:O35">
    <cfRule type="expression" dxfId="18" priority="14">
      <formula>$C17=""</formula>
    </cfRule>
  </conditionalFormatting>
  <conditionalFormatting sqref="B5:O5">
    <cfRule type="expression" dxfId="17" priority="13">
      <formula>$T$115=0</formula>
    </cfRule>
  </conditionalFormatting>
  <conditionalFormatting sqref="B48:O48">
    <cfRule type="expression" dxfId="16" priority="12">
      <formula>$T$115=0</formula>
    </cfRule>
  </conditionalFormatting>
  <conditionalFormatting sqref="B63:O63">
    <cfRule type="expression" dxfId="15" priority="11">
      <formula>$T$115=0</formula>
    </cfRule>
  </conditionalFormatting>
  <conditionalFormatting sqref="P63">
    <cfRule type="expression" dxfId="14" priority="10">
      <formula>$T$115=0</formula>
    </cfRule>
  </conditionalFormatting>
  <conditionalFormatting sqref="P48">
    <cfRule type="expression" dxfId="13" priority="9">
      <formula>$T$115=0</formula>
    </cfRule>
  </conditionalFormatting>
  <conditionalFormatting sqref="P5">
    <cfRule type="expression" dxfId="12" priority="8">
      <formula>$T$115=0</formula>
    </cfRule>
  </conditionalFormatting>
  <conditionalFormatting sqref="H65 H56 I57 K57">
    <cfRule type="expression" dxfId="11" priority="5">
      <formula>$I$52=$T$74</formula>
    </cfRule>
  </conditionalFormatting>
  <conditionalFormatting sqref="Q60 B54:P54 B55:L55 B58:P61 B56:G56 I56:L56 B57:H57 J57 L57 N55:P57">
    <cfRule type="expression" dxfId="10" priority="57">
      <formula>$I$52=$T$75</formula>
    </cfRule>
  </conditionalFormatting>
  <dataValidations count="2">
    <dataValidation type="list" allowBlank="1" showInputMessage="1" showErrorMessage="1" sqref="I52:M52" xr:uid="{7A538B9B-3325-4C43-AEAC-FDB2F795E2CB}">
      <formula1>$T$75:$T$76</formula1>
    </dataValidation>
    <dataValidation type="decimal" operator="greaterThan" allowBlank="1" showErrorMessage="1" errorTitle="Eingabe nicht korrekt" error="Bitte überprüfen Sie den eingetragenen Wert." sqref="K10 I10 E17:E46 M17:M46 O17:O46 I56 K56 I59 K59 I61 I65" xr:uid="{05946880-84F4-4890-AB53-A16E9A9B35E5}">
      <formula1>-1</formula1>
    </dataValidation>
  </dataValidations>
  <hyperlinks>
    <hyperlink ref="R59:R62" location="Kennwerte!A1" display="Wählen Sie für die Eigenkapitalverzinsung die zulässigen Kennwerte aus." xr:uid="{CB70052D-DE3E-46CC-A002-5AAA2D6D3AAF}"/>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EEF3D-869B-4557-A9D0-75C2F4E4B615}">
  <sheetPr>
    <pageSetUpPr fitToPage="1"/>
  </sheetPr>
  <dimension ref="A1:BJ72"/>
  <sheetViews>
    <sheetView workbookViewId="0">
      <pane xSplit="5" ySplit="22" topLeftCell="F23" activePane="bottomRight" state="frozen"/>
      <selection pane="topRight" activeCell="F1" sqref="F1"/>
      <selection pane="bottomLeft" activeCell="A23" sqref="A23"/>
      <selection pane="bottomRight" activeCell="B2" sqref="B2:B3"/>
    </sheetView>
  </sheetViews>
  <sheetFormatPr baseColWidth="10" defaultRowHeight="15"/>
  <cols>
    <col min="1" max="1" width="3.7109375" customWidth="1"/>
    <col min="2" max="2" width="4.85546875" customWidth="1"/>
    <col min="3" max="3" width="3.7109375" customWidth="1"/>
    <col min="4" max="4" width="5.7109375" customWidth="1"/>
    <col min="5" max="5" width="2.7109375" customWidth="1"/>
    <col min="6" max="7" width="14.7109375" customWidth="1"/>
    <col min="8" max="8" width="1.42578125" customWidth="1"/>
    <col min="9" max="9" width="23" customWidth="1"/>
    <col min="10" max="10" width="1.7109375" customWidth="1"/>
    <col min="11" max="11" width="10.28515625" customWidth="1"/>
    <col min="12" max="12" width="21.7109375" customWidth="1"/>
    <col min="13" max="13" width="1.28515625" customWidth="1"/>
    <col min="14" max="14" width="18.7109375" customWidth="1"/>
    <col min="15" max="15" width="1.28515625" customWidth="1"/>
    <col min="16" max="16" width="15.7109375" customWidth="1"/>
    <col min="17" max="17" width="16.7109375" customWidth="1"/>
    <col min="18" max="18" width="1.42578125" customWidth="1"/>
    <col min="19" max="19" width="17.28515625" customWidth="1"/>
    <col min="20" max="20" width="11.28515625" customWidth="1"/>
    <col min="21" max="21" width="12.7109375" customWidth="1"/>
    <col min="22" max="22" width="1.5703125" customWidth="1"/>
    <col min="23" max="25" width="14.7109375" customWidth="1"/>
    <col min="26" max="26" width="1.7109375" customWidth="1"/>
    <col min="27" max="28" width="18.7109375" customWidth="1"/>
    <col min="29" max="29" width="1.5703125" customWidth="1"/>
    <col min="30" max="30" width="22.28515625" customWidth="1"/>
    <col min="31" max="31" width="1.28515625" customWidth="1"/>
    <col min="32" max="32" width="11.5703125" customWidth="1"/>
    <col min="33" max="33" width="19.28515625" customWidth="1"/>
    <col min="34" max="34" width="1.5703125" customWidth="1"/>
    <col min="35" max="35" width="24.42578125" customWidth="1"/>
    <col min="36" max="36" width="1.5703125" customWidth="1"/>
    <col min="37" max="38" width="15.28515625" customWidth="1"/>
    <col min="39" max="39" width="1.42578125" customWidth="1"/>
    <col min="40" max="42" width="14.28515625" customWidth="1"/>
    <col min="43" max="43" width="1.5703125" customWidth="1"/>
    <col min="44" max="46" width="15.5703125" customWidth="1"/>
    <col min="54" max="62" width="11.5703125" style="131" hidden="1" customWidth="1"/>
  </cols>
  <sheetData>
    <row r="1" spans="1:62" s="40" customFormat="1" ht="4.9000000000000004" customHeight="1">
      <c r="E1" s="203"/>
      <c r="F1" s="203"/>
      <c r="G1" s="203"/>
      <c r="H1" s="203"/>
      <c r="I1" s="203"/>
      <c r="J1" s="203"/>
      <c r="K1" s="203"/>
      <c r="L1" s="203"/>
      <c r="M1" s="203"/>
      <c r="O1" s="203"/>
      <c r="S1" s="203"/>
      <c r="BB1" s="146"/>
      <c r="BC1" s="146"/>
      <c r="BD1" s="146"/>
      <c r="BE1" s="146"/>
      <c r="BF1" s="146"/>
      <c r="BG1" s="146"/>
      <c r="BH1" s="146"/>
      <c r="BI1" s="146"/>
      <c r="BJ1" s="146"/>
    </row>
    <row r="2" spans="1:62" s="40" customFormat="1" ht="25.15" customHeight="1">
      <c r="B2" s="207" t="str">
        <f>CONCATENATE("Nebenrechnungen Finanzierungslücke | ",Kurztitel," | ",'INPUT | Allgemeines'!G7)</f>
        <v>Nebenrechnungen Finanzierungslücke | Gasverteilnetz Süd | Stadtwerke Musterhausen</v>
      </c>
      <c r="D2" s="204"/>
      <c r="E2" s="203"/>
      <c r="F2" s="203"/>
      <c r="G2" s="203"/>
      <c r="H2" s="203"/>
      <c r="I2" s="203"/>
      <c r="J2" s="203"/>
      <c r="K2" s="203"/>
      <c r="L2" s="203"/>
      <c r="M2" s="203"/>
      <c r="O2" s="203"/>
      <c r="S2" s="203"/>
      <c r="BB2" s="145" t="s">
        <v>116</v>
      </c>
      <c r="BC2" s="145" t="s">
        <v>116</v>
      </c>
      <c r="BD2" s="145" t="s">
        <v>116</v>
      </c>
      <c r="BE2" s="145" t="s">
        <v>116</v>
      </c>
      <c r="BF2" s="145" t="s">
        <v>116</v>
      </c>
      <c r="BG2" s="145" t="s">
        <v>116</v>
      </c>
      <c r="BH2" s="334"/>
      <c r="BI2" s="146"/>
      <c r="BJ2" s="146"/>
    </row>
    <row r="3" spans="1:62" s="216" customFormat="1" ht="15" customHeight="1">
      <c r="B3" s="217" t="s">
        <v>251</v>
      </c>
      <c r="D3" s="218"/>
      <c r="E3" s="219"/>
      <c r="F3" s="219"/>
      <c r="G3" s="219"/>
      <c r="H3" s="219"/>
      <c r="I3" s="219"/>
      <c r="J3" s="219"/>
      <c r="K3" s="219"/>
      <c r="L3" s="219"/>
      <c r="M3" s="219"/>
      <c r="O3" s="219"/>
      <c r="S3" s="219"/>
      <c r="AA3" s="339" t="str">
        <f>IF(BB69=0,BD69,"")</f>
        <v>Es wurde noch keine alternative Lösung ausgewählt.</v>
      </c>
      <c r="BB3" s="335"/>
      <c r="BC3" s="335"/>
      <c r="BD3" s="335"/>
      <c r="BE3" s="335"/>
      <c r="BF3" s="335"/>
      <c r="BG3" s="335"/>
      <c r="BH3" s="335"/>
      <c r="BI3" s="335"/>
      <c r="BJ3" s="335"/>
    </row>
    <row r="4" spans="1:62" s="40" customFormat="1" ht="12.4" customHeight="1">
      <c r="S4" s="205"/>
      <c r="BB4" s="146"/>
      <c r="BC4" s="146"/>
      <c r="BD4" s="146"/>
      <c r="BE4" s="146"/>
      <c r="BF4" s="146"/>
      <c r="BG4" s="146"/>
      <c r="BH4" s="146"/>
      <c r="BI4" s="146"/>
      <c r="BJ4" s="146"/>
    </row>
    <row r="5" spans="1:62" ht="4.1500000000000004" customHeight="1">
      <c r="A5" s="40"/>
      <c r="B5" s="155"/>
      <c r="C5" s="155"/>
      <c r="D5" s="155"/>
      <c r="E5" s="155"/>
      <c r="F5" s="155"/>
      <c r="G5" s="155"/>
      <c r="H5" s="155"/>
      <c r="I5" s="155"/>
      <c r="J5" s="155"/>
      <c r="K5" s="155"/>
      <c r="L5" s="155"/>
      <c r="M5" s="155"/>
      <c r="N5" s="155"/>
      <c r="O5" s="155"/>
      <c r="P5" s="155"/>
      <c r="Q5" s="155"/>
      <c r="R5" s="155"/>
      <c r="S5" s="206"/>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row>
    <row r="6" spans="1:62" ht="13.15" customHeight="1">
      <c r="A6" s="40"/>
      <c r="B6" s="40"/>
      <c r="D6" s="161"/>
      <c r="E6" s="161"/>
      <c r="F6" s="161"/>
      <c r="G6" s="161"/>
      <c r="H6" s="502"/>
      <c r="I6" s="502"/>
      <c r="J6" s="321"/>
      <c r="K6" s="502"/>
      <c r="L6" s="502"/>
      <c r="M6" s="447"/>
      <c r="O6" s="462"/>
      <c r="S6" s="162"/>
    </row>
    <row r="7" spans="1:62" s="164" customFormat="1" ht="18" customHeight="1">
      <c r="B7" s="247"/>
      <c r="C7" s="247"/>
      <c r="D7" s="457"/>
      <c r="E7" s="189"/>
      <c r="F7" s="500" t="s">
        <v>79</v>
      </c>
      <c r="G7" s="500"/>
      <c r="H7" s="503"/>
      <c r="I7" s="503"/>
      <c r="J7" s="323"/>
      <c r="K7" s="500"/>
      <c r="L7" s="500"/>
      <c r="M7" s="449"/>
      <c r="N7" s="322"/>
      <c r="O7" s="449"/>
      <c r="P7" s="500"/>
      <c r="Q7" s="500"/>
      <c r="R7" s="322"/>
      <c r="S7" s="323"/>
      <c r="T7" s="323"/>
      <c r="U7" s="324"/>
      <c r="V7" s="324"/>
      <c r="W7" s="324"/>
      <c r="X7" s="324"/>
      <c r="Y7" s="324"/>
      <c r="AA7" s="195" t="s">
        <v>356</v>
      </c>
      <c r="AB7" s="195"/>
      <c r="AC7" s="195"/>
      <c r="AD7" s="195"/>
      <c r="AE7" s="195"/>
      <c r="AF7" s="195" t="s">
        <v>356</v>
      </c>
      <c r="AG7" s="195"/>
      <c r="AH7" s="195"/>
      <c r="AI7" s="194"/>
      <c r="AJ7" s="195"/>
      <c r="AK7" s="194"/>
      <c r="AL7" s="194"/>
      <c r="AM7" s="498" t="s">
        <v>356</v>
      </c>
      <c r="AN7" s="498"/>
      <c r="AO7" s="498"/>
      <c r="AP7" s="498"/>
      <c r="AQ7" s="303"/>
      <c r="AR7" s="194"/>
      <c r="AS7" s="194"/>
      <c r="AT7" s="194"/>
      <c r="BB7" s="336"/>
      <c r="BC7" s="336"/>
      <c r="BD7" s="336"/>
      <c r="BE7" s="336"/>
      <c r="BF7" s="336"/>
      <c r="BG7" s="336"/>
      <c r="BH7" s="336"/>
      <c r="BI7" s="336"/>
      <c r="BJ7" s="336"/>
    </row>
    <row r="8" spans="1:62" ht="4.9000000000000004" customHeight="1">
      <c r="B8" s="188"/>
      <c r="C8" s="188"/>
      <c r="D8" s="458"/>
      <c r="E8" s="161"/>
      <c r="F8" s="161"/>
      <c r="G8" s="161"/>
      <c r="H8" s="161"/>
      <c r="I8" s="161"/>
      <c r="J8" s="161"/>
      <c r="K8" s="161"/>
      <c r="L8" s="161"/>
      <c r="M8" s="161"/>
      <c r="O8" s="161"/>
      <c r="S8" s="162"/>
    </row>
    <row r="9" spans="1:62" ht="18.75">
      <c r="B9" s="188"/>
      <c r="C9" s="188"/>
      <c r="D9" s="188"/>
      <c r="F9" s="111" t="s">
        <v>262</v>
      </c>
      <c r="G9" s="111"/>
      <c r="I9" s="166" t="s">
        <v>503</v>
      </c>
      <c r="K9" s="166" t="s">
        <v>238</v>
      </c>
      <c r="L9" s="166"/>
      <c r="N9" s="111"/>
      <c r="P9" s="111" t="s">
        <v>120</v>
      </c>
      <c r="Q9" s="111"/>
      <c r="S9" s="111" t="s">
        <v>504</v>
      </c>
      <c r="T9" s="128"/>
      <c r="U9" s="128"/>
      <c r="V9" s="128"/>
      <c r="W9" s="111" t="s">
        <v>466</v>
      </c>
      <c r="X9" s="111"/>
      <c r="Y9" s="111"/>
      <c r="AA9" s="111" t="s">
        <v>262</v>
      </c>
      <c r="AB9" s="111"/>
      <c r="AC9" s="111"/>
      <c r="AD9" s="166" t="s">
        <v>503</v>
      </c>
      <c r="AF9" s="166" t="s">
        <v>238</v>
      </c>
      <c r="AG9" s="166"/>
      <c r="AI9" s="111"/>
      <c r="AK9" s="111" t="s">
        <v>120</v>
      </c>
      <c r="AL9" s="111"/>
      <c r="AN9" s="111" t="s">
        <v>504</v>
      </c>
      <c r="AO9" s="128"/>
      <c r="AP9" s="128"/>
      <c r="AQ9" s="128"/>
      <c r="AR9" s="111" t="s">
        <v>466</v>
      </c>
      <c r="AS9" s="111"/>
      <c r="AT9" s="111"/>
    </row>
    <row r="10" spans="1:62" s="167" customFormat="1" ht="18.75">
      <c r="B10" s="459"/>
      <c r="C10" s="459"/>
      <c r="D10" s="459"/>
      <c r="F10" s="167" t="s">
        <v>268</v>
      </c>
      <c r="G10" s="168" t="s">
        <v>254</v>
      </c>
      <c r="I10" s="166" t="s">
        <v>502</v>
      </c>
      <c r="K10" s="167" t="s">
        <v>465</v>
      </c>
      <c r="L10" s="318"/>
      <c r="N10" s="168" t="s">
        <v>242</v>
      </c>
      <c r="P10" s="169"/>
      <c r="Q10" s="169"/>
      <c r="S10" s="166"/>
      <c r="T10" s="170"/>
      <c r="U10" s="170"/>
      <c r="V10" s="128"/>
      <c r="W10" s="111"/>
      <c r="X10" s="111"/>
      <c r="Y10" s="111"/>
      <c r="AA10" s="167" t="s">
        <v>268</v>
      </c>
      <c r="AB10" s="168" t="s">
        <v>254</v>
      </c>
      <c r="AC10" s="168"/>
      <c r="AD10" s="166" t="s">
        <v>502</v>
      </c>
      <c r="AF10" s="167" t="s">
        <v>465</v>
      </c>
      <c r="AG10" s="318"/>
      <c r="AI10" s="168" t="s">
        <v>242</v>
      </c>
      <c r="AK10" s="63"/>
      <c r="AL10" s="63"/>
      <c r="AN10" s="166"/>
      <c r="AO10" s="170"/>
      <c r="AP10" s="170"/>
      <c r="AR10" s="111"/>
      <c r="AS10" s="111"/>
      <c r="AT10" s="111"/>
      <c r="BB10" s="337"/>
      <c r="BC10" s="337"/>
      <c r="BD10" s="337"/>
      <c r="BE10" s="337"/>
      <c r="BF10" s="337"/>
      <c r="BG10" s="337"/>
      <c r="BH10" s="337"/>
      <c r="BI10" s="337"/>
      <c r="BJ10" s="337"/>
    </row>
    <row r="11" spans="1:62">
      <c r="B11" s="188"/>
      <c r="C11" s="188"/>
      <c r="D11" s="460"/>
      <c r="E11" s="171"/>
      <c r="F11" s="171"/>
      <c r="G11" s="171"/>
      <c r="H11" s="171"/>
      <c r="I11" s="171"/>
      <c r="J11" s="171"/>
      <c r="K11" s="171"/>
      <c r="L11" s="171"/>
      <c r="M11" s="171"/>
      <c r="O11" s="171"/>
      <c r="P11" s="63"/>
      <c r="Q11" s="63"/>
      <c r="S11" s="171"/>
      <c r="T11" s="128"/>
      <c r="U11" s="128"/>
      <c r="V11" s="128"/>
      <c r="AA11" s="171"/>
      <c r="AB11" s="171"/>
      <c r="AC11" s="171"/>
      <c r="AD11" s="171"/>
      <c r="AE11" s="171"/>
      <c r="AF11" s="171"/>
      <c r="AG11" s="171"/>
      <c r="AK11" s="63"/>
      <c r="AL11" s="63"/>
      <c r="AN11" s="171"/>
      <c r="AO11" s="128"/>
      <c r="AP11" s="128"/>
    </row>
    <row r="12" spans="1:62">
      <c r="B12" s="188"/>
      <c r="C12" s="188"/>
      <c r="D12" s="173"/>
      <c r="E12" s="26"/>
      <c r="F12" s="173"/>
      <c r="G12" s="173"/>
      <c r="H12" s="128"/>
      <c r="I12" s="174"/>
      <c r="J12" s="128"/>
      <c r="K12" s="501"/>
      <c r="L12" s="501"/>
      <c r="M12" s="128"/>
      <c r="N12" s="172" t="str">
        <f>'INPUT | TSz &gt; Kosten'!$D$90</f>
        <v>[Euro]</v>
      </c>
      <c r="O12" s="128"/>
      <c r="P12" s="174" t="str">
        <f>'INPUT | TSz &gt; Kosten'!$I$88</f>
        <v>Euro</v>
      </c>
      <c r="Q12" s="174" t="s">
        <v>245</v>
      </c>
      <c r="S12" s="174" t="s">
        <v>253</v>
      </c>
      <c r="T12" s="174" t="s">
        <v>243</v>
      </c>
      <c r="U12" s="174" t="s">
        <v>226</v>
      </c>
      <c r="V12" s="128"/>
      <c r="W12" s="173" t="s">
        <v>399</v>
      </c>
      <c r="X12" s="173" t="s">
        <v>267</v>
      </c>
      <c r="Y12" s="173" t="s">
        <v>213</v>
      </c>
      <c r="AA12" s="173"/>
      <c r="AB12" s="173"/>
      <c r="AC12" s="171"/>
      <c r="AD12" s="446"/>
      <c r="AE12" s="128"/>
      <c r="AF12" s="501"/>
      <c r="AG12" s="501"/>
      <c r="AI12" s="448" t="str">
        <f>'INPUT | KSz &gt; Kosten'!$D$90</f>
        <v>[Euro]</v>
      </c>
      <c r="AK12" s="446" t="str">
        <f>'INPUT | KSz &gt; Kosten'!$I$88</f>
        <v>Euro</v>
      </c>
      <c r="AL12" s="446" t="s">
        <v>245</v>
      </c>
      <c r="AN12" s="174" t="s">
        <v>253</v>
      </c>
      <c r="AO12" s="174" t="s">
        <v>243</v>
      </c>
      <c r="AP12" s="174" t="s">
        <v>226</v>
      </c>
      <c r="AR12" s="173" t="s">
        <v>399</v>
      </c>
      <c r="AS12" s="173" t="s">
        <v>267</v>
      </c>
      <c r="AT12" s="173" t="s">
        <v>213</v>
      </c>
    </row>
    <row r="13" spans="1:62">
      <c r="B13" s="188"/>
      <c r="C13" s="188"/>
      <c r="D13" s="173"/>
      <c r="E13" s="26"/>
      <c r="F13" s="173"/>
      <c r="G13" s="173"/>
      <c r="H13" s="128"/>
      <c r="I13" s="174" t="s">
        <v>321</v>
      </c>
      <c r="J13" s="128"/>
      <c r="K13" s="499"/>
      <c r="L13" s="499"/>
      <c r="M13" s="128"/>
      <c r="N13" s="174"/>
      <c r="O13" s="128"/>
      <c r="P13" s="175"/>
      <c r="Q13" s="175" t="s">
        <v>246</v>
      </c>
      <c r="R13" s="26"/>
      <c r="S13" s="174"/>
      <c r="T13" s="176"/>
      <c r="U13" s="174"/>
      <c r="V13" s="128"/>
      <c r="W13" s="173" t="s">
        <v>400</v>
      </c>
      <c r="X13" s="173" t="s">
        <v>244</v>
      </c>
      <c r="Y13" s="188"/>
      <c r="AA13" s="173"/>
      <c r="AB13" s="173"/>
      <c r="AC13" s="171"/>
      <c r="AD13" s="446" t="s">
        <v>321</v>
      </c>
      <c r="AE13" s="128"/>
      <c r="AF13" s="499"/>
      <c r="AG13" s="499"/>
      <c r="AI13" s="446"/>
      <c r="AK13" s="175"/>
      <c r="AL13" s="175" t="s">
        <v>246</v>
      </c>
      <c r="AM13" s="26"/>
      <c r="AN13" s="174"/>
      <c r="AO13" s="176"/>
      <c r="AP13" s="174"/>
      <c r="AR13" s="173" t="s">
        <v>400</v>
      </c>
      <c r="AS13" s="173" t="s">
        <v>244</v>
      </c>
      <c r="AT13" s="188"/>
    </row>
    <row r="14" spans="1:62" ht="5.25" customHeight="1">
      <c r="B14" s="188"/>
      <c r="C14" s="188"/>
      <c r="D14" s="173"/>
      <c r="E14" s="26"/>
      <c r="F14" s="173"/>
      <c r="G14" s="173"/>
      <c r="H14" s="128"/>
      <c r="I14" s="128"/>
      <c r="J14" s="128"/>
      <c r="K14" s="177"/>
      <c r="L14" s="177"/>
      <c r="M14" s="128"/>
      <c r="N14" s="128"/>
      <c r="O14" s="128"/>
      <c r="P14" s="175"/>
      <c r="Q14" s="175"/>
      <c r="R14" s="26"/>
      <c r="S14" s="128"/>
      <c r="T14" s="177"/>
      <c r="U14" s="178"/>
      <c r="V14" s="128"/>
      <c r="AA14" s="173"/>
      <c r="AB14" s="173"/>
      <c r="AC14" s="171"/>
      <c r="AD14" s="128"/>
      <c r="AE14" s="128"/>
      <c r="AF14" s="177"/>
      <c r="AG14" s="177"/>
      <c r="AI14" s="128"/>
      <c r="AK14" s="175"/>
      <c r="AL14" s="175"/>
      <c r="AM14" s="26"/>
      <c r="AN14" s="128"/>
      <c r="AO14" s="177"/>
      <c r="AP14" s="178"/>
    </row>
    <row r="15" spans="1:62">
      <c r="B15" s="188"/>
      <c r="C15" s="188"/>
      <c r="D15" s="173"/>
      <c r="E15" s="26"/>
      <c r="F15" s="173"/>
      <c r="G15" s="173"/>
      <c r="H15" s="128"/>
      <c r="I15" s="174"/>
      <c r="J15" s="128"/>
      <c r="K15" s="179"/>
      <c r="L15" s="179"/>
      <c r="M15" s="128"/>
      <c r="N15" s="174"/>
      <c r="O15" s="128"/>
      <c r="P15" s="174" t="s">
        <v>263</v>
      </c>
      <c r="Q15" s="180" t="s">
        <v>247</v>
      </c>
      <c r="R15" s="26"/>
      <c r="S15" s="174"/>
      <c r="T15" s="181"/>
      <c r="U15" s="179"/>
      <c r="V15" s="128"/>
      <c r="W15" s="188"/>
      <c r="X15" s="188"/>
      <c r="Y15" s="188"/>
      <c r="AA15" s="173"/>
      <c r="AB15" s="173"/>
      <c r="AC15" s="171"/>
      <c r="AD15" s="174"/>
      <c r="AE15" s="128"/>
      <c r="AF15" s="179"/>
      <c r="AG15" s="179"/>
      <c r="AI15" s="446"/>
      <c r="AK15" s="446" t="s">
        <v>263</v>
      </c>
      <c r="AL15" s="180" t="s">
        <v>247</v>
      </c>
      <c r="AM15" s="26"/>
      <c r="AN15" s="174"/>
      <c r="AO15" s="181"/>
      <c r="AP15" s="179"/>
      <c r="AR15" s="188"/>
      <c r="AS15" s="188"/>
      <c r="AT15" s="188"/>
    </row>
    <row r="16" spans="1:62">
      <c r="B16" s="188"/>
      <c r="C16" s="188"/>
      <c r="D16" s="173"/>
      <c r="E16" s="26"/>
      <c r="F16" s="173"/>
      <c r="G16" s="173"/>
      <c r="H16" s="128"/>
      <c r="I16" s="174"/>
      <c r="J16" s="128"/>
      <c r="K16" s="330"/>
      <c r="L16" s="179"/>
      <c r="M16" s="128"/>
      <c r="N16" s="174"/>
      <c r="O16" s="128"/>
      <c r="P16" s="188"/>
      <c r="Q16" s="174" t="s">
        <v>280</v>
      </c>
      <c r="R16" s="26"/>
      <c r="S16" s="174"/>
      <c r="T16" s="181"/>
      <c r="U16" s="179"/>
      <c r="V16" s="128"/>
      <c r="W16" s="188"/>
      <c r="X16" s="188"/>
      <c r="Y16" s="188"/>
      <c r="AA16" s="173"/>
      <c r="AB16" s="173"/>
      <c r="AC16" s="171"/>
      <c r="AD16" s="174"/>
      <c r="AE16" s="128"/>
      <c r="AF16" s="330"/>
      <c r="AG16" s="181"/>
      <c r="AI16" s="446"/>
      <c r="AK16" s="188"/>
      <c r="AL16" s="446" t="s">
        <v>280</v>
      </c>
      <c r="AM16" s="26"/>
      <c r="AN16" s="174"/>
      <c r="AO16" s="181"/>
      <c r="AP16" s="179"/>
      <c r="AR16" s="188"/>
      <c r="AS16" s="188"/>
      <c r="AT16" s="188"/>
    </row>
    <row r="17" spans="2:62">
      <c r="B17" s="188"/>
      <c r="C17" s="188"/>
      <c r="D17" s="173"/>
      <c r="E17" s="26"/>
      <c r="F17" s="173"/>
      <c r="G17" s="173"/>
      <c r="H17" s="128"/>
      <c r="I17" s="174"/>
      <c r="J17" s="128"/>
      <c r="K17" s="331"/>
      <c r="L17" s="179"/>
      <c r="M17" s="128"/>
      <c r="N17" s="182">
        <f>'INPUT | TSz &gt; Kosten'!$E$91</f>
        <v>0</v>
      </c>
      <c r="O17" s="128"/>
      <c r="P17" s="182">
        <f>'INPUT | TSz &gt; Kosten'!$I$91</f>
        <v>0</v>
      </c>
      <c r="Q17" s="196">
        <f>'INPUT | TSz &gt; Kosten'!$P$113</f>
        <v>2024</v>
      </c>
      <c r="R17" s="26"/>
      <c r="S17" s="174"/>
      <c r="T17" s="176"/>
      <c r="U17" s="174"/>
      <c r="V17" s="128"/>
      <c r="W17" s="188"/>
      <c r="X17" s="188"/>
      <c r="Y17" s="188"/>
      <c r="AA17" s="173"/>
      <c r="AB17" s="173"/>
      <c r="AC17" s="171"/>
      <c r="AD17" s="174"/>
      <c r="AE17" s="128"/>
      <c r="AF17" s="331"/>
      <c r="AG17" s="182"/>
      <c r="AI17" s="182">
        <f>'INPUT | KSz &gt; Kosten'!$E$91</f>
        <v>0</v>
      </c>
      <c r="AK17" s="182">
        <f>'INPUT | KSz &gt; Kosten'!$I$91</f>
        <v>0</v>
      </c>
      <c r="AL17" s="196">
        <f ca="1">'INPUT | KSz &gt; Kosten'!$P$113</f>
        <v>2024</v>
      </c>
      <c r="AM17" s="26"/>
      <c r="AN17" s="174"/>
      <c r="AO17" s="176"/>
      <c r="AP17" s="174"/>
      <c r="AR17" s="188"/>
      <c r="AS17" s="188"/>
      <c r="AT17" s="188"/>
    </row>
    <row r="18" spans="2:62">
      <c r="B18" s="188"/>
      <c r="C18" s="188"/>
      <c r="D18" s="173"/>
      <c r="E18" s="26"/>
      <c r="F18" s="26"/>
      <c r="G18" s="26"/>
      <c r="H18" s="128"/>
      <c r="I18" s="128"/>
      <c r="J18" s="128"/>
      <c r="K18" s="319"/>
      <c r="L18" s="319"/>
      <c r="M18" s="128"/>
      <c r="N18" s="26"/>
      <c r="O18" s="128"/>
      <c r="P18" s="128"/>
      <c r="Q18" s="128"/>
      <c r="R18" s="26"/>
      <c r="S18" s="128"/>
      <c r="T18" s="183"/>
      <c r="U18" s="128"/>
      <c r="V18" s="128"/>
      <c r="AC18" s="171"/>
      <c r="AD18" s="128"/>
      <c r="AE18" s="128"/>
      <c r="AF18" s="319"/>
      <c r="AG18" s="319"/>
      <c r="AI18" s="26"/>
      <c r="AK18" s="128"/>
      <c r="AL18" s="128"/>
      <c r="AM18" s="26"/>
      <c r="AN18" s="128"/>
      <c r="AO18" s="183"/>
      <c r="AP18" s="128"/>
    </row>
    <row r="19" spans="2:62" s="168" customFormat="1">
      <c r="B19" s="461"/>
      <c r="C19" s="461"/>
      <c r="D19" s="173" t="s">
        <v>248</v>
      </c>
      <c r="F19" s="184" t="s">
        <v>462</v>
      </c>
      <c r="G19" s="184" t="s">
        <v>462</v>
      </c>
      <c r="H19" s="184"/>
      <c r="I19" s="184" t="s">
        <v>464</v>
      </c>
      <c r="J19" s="184"/>
      <c r="K19" s="184" t="s">
        <v>463</v>
      </c>
      <c r="L19" s="184" t="s">
        <v>459</v>
      </c>
      <c r="M19" s="184"/>
      <c r="N19" s="184" t="s">
        <v>462</v>
      </c>
      <c r="O19" s="184"/>
      <c r="P19" s="184" t="s">
        <v>462</v>
      </c>
      <c r="Q19" s="184" t="s">
        <v>462</v>
      </c>
      <c r="S19" s="184" t="s">
        <v>464</v>
      </c>
      <c r="T19" s="184" t="s">
        <v>463</v>
      </c>
      <c r="U19" s="184" t="s">
        <v>462</v>
      </c>
      <c r="V19" s="128"/>
      <c r="W19" s="184" t="s">
        <v>462</v>
      </c>
      <c r="X19" s="184" t="s">
        <v>462</v>
      </c>
      <c r="Y19" s="184" t="s">
        <v>462</v>
      </c>
      <c r="AA19" s="184" t="s">
        <v>462</v>
      </c>
      <c r="AB19" s="184" t="s">
        <v>462</v>
      </c>
      <c r="AC19" s="184"/>
      <c r="AD19" s="184" t="s">
        <v>464</v>
      </c>
      <c r="AE19" s="184"/>
      <c r="AF19" s="184" t="s">
        <v>463</v>
      </c>
      <c r="AG19" s="184" t="s">
        <v>459</v>
      </c>
      <c r="AH19" s="184"/>
      <c r="AI19" s="184" t="s">
        <v>462</v>
      </c>
      <c r="AJ19" s="184"/>
      <c r="AK19" s="184" t="s">
        <v>462</v>
      </c>
      <c r="AL19" s="184" t="s">
        <v>462</v>
      </c>
      <c r="AN19" s="184" t="s">
        <v>464</v>
      </c>
      <c r="AO19" s="184" t="s">
        <v>463</v>
      </c>
      <c r="AP19" s="184" t="s">
        <v>462</v>
      </c>
      <c r="AQ19" s="128"/>
      <c r="AR19" s="184" t="s">
        <v>462</v>
      </c>
      <c r="AS19" s="184" t="s">
        <v>462</v>
      </c>
      <c r="AT19" s="184" t="s">
        <v>462</v>
      </c>
      <c r="BB19" s="338"/>
      <c r="BC19" s="338"/>
      <c r="BD19" s="338"/>
      <c r="BE19" s="338"/>
      <c r="BF19" s="338"/>
      <c r="BG19" s="338"/>
      <c r="BH19" s="338"/>
      <c r="BI19" s="338"/>
      <c r="BJ19" s="338"/>
    </row>
    <row r="20" spans="2:62" s="168" customFormat="1" ht="4.9000000000000004" customHeight="1">
      <c r="D20" s="26"/>
      <c r="F20" s="184"/>
      <c r="G20" s="184"/>
      <c r="H20"/>
      <c r="I20"/>
      <c r="J20"/>
      <c r="K20"/>
      <c r="L20"/>
      <c r="M20"/>
      <c r="N20" s="184"/>
      <c r="O20"/>
      <c r="P20" s="184"/>
      <c r="Q20" s="184"/>
      <c r="S20" s="184"/>
      <c r="T20" s="184"/>
      <c r="U20" s="184"/>
      <c r="V20" s="128"/>
      <c r="W20" s="184"/>
      <c r="X20" s="184"/>
      <c r="Y20" s="184"/>
      <c r="AC20" s="171"/>
      <c r="AI20" s="184"/>
      <c r="AK20" s="184"/>
      <c r="AL20" s="184"/>
      <c r="AN20" s="184"/>
      <c r="AO20" s="184"/>
      <c r="AP20" s="184"/>
      <c r="AQ20" s="184"/>
      <c r="BB20" s="338"/>
      <c r="BC20" s="338"/>
      <c r="BD20" s="338"/>
      <c r="BE20" s="338"/>
      <c r="BF20" s="338"/>
      <c r="BG20" s="338"/>
      <c r="BH20" s="338"/>
      <c r="BI20" s="338"/>
      <c r="BJ20" s="338"/>
    </row>
    <row r="21" spans="2:62">
      <c r="D21" s="160" t="s">
        <v>275</v>
      </c>
      <c r="F21" s="326">
        <f ca="1">SUM(OFFSET(F23,0,0,$BB$72,1))</f>
        <v>0</v>
      </c>
      <c r="H21" s="320"/>
      <c r="J21" s="372"/>
      <c r="K21" s="372"/>
      <c r="L21" s="372"/>
      <c r="M21" s="186"/>
      <c r="N21" s="372"/>
      <c r="O21" s="186"/>
      <c r="P21" s="372"/>
      <c r="Q21" s="372"/>
      <c r="R21" s="372"/>
      <c r="S21" s="372"/>
      <c r="T21" s="372"/>
      <c r="U21" s="372"/>
      <c r="V21" s="372"/>
      <c r="W21" s="372"/>
      <c r="X21" s="372"/>
      <c r="Y21" s="372"/>
      <c r="AA21" s="55">
        <f ca="1">SUM(OFFSET(AA23,0,0,$BB$72,1))</f>
        <v>0</v>
      </c>
      <c r="AC21" s="171"/>
    </row>
    <row r="22" spans="2:62" ht="6" customHeight="1">
      <c r="H22" s="320"/>
      <c r="I22" s="320"/>
      <c r="M22" s="186"/>
      <c r="O22" s="186"/>
      <c r="V22" s="128"/>
      <c r="AC22" s="171"/>
    </row>
    <row r="23" spans="2:62">
      <c r="B23" s="112" t="s">
        <v>230</v>
      </c>
      <c r="C23">
        <v>1</v>
      </c>
      <c r="D23" s="370">
        <f ca="1">'INPUT | TSz &gt; Kosten'!C14</f>
        <v>2024</v>
      </c>
      <c r="E23" s="26"/>
      <c r="F23" s="186">
        <f>SUM('INPUT | TSz &gt; Kosten'!$E14:$K14)</f>
        <v>0</v>
      </c>
      <c r="G23" s="186">
        <f>F23</f>
        <v>0</v>
      </c>
      <c r="H23" s="26"/>
      <c r="I23" s="186">
        <f ca="1">IFERROR(INDEX('INPUT | TSz &gt; Technik'!$H$13:$H$42,MATCH(Nebenrechnungen!$D23,'INPUT | TSz &gt; Technik'!$C$13:$C$42,0)),0)</f>
        <v>0</v>
      </c>
      <c r="J23" s="320"/>
      <c r="K23" s="325">
        <f ca="1">IFERROR(INDEX('INPUT | TSz &gt; Kosten'!$K$54:$K$83,MATCH(Nebenrechnungen!$D23,'INPUT | TSz &gt; Kosten'!$H$54:$H$83,0)),0)</f>
        <v>0</v>
      </c>
      <c r="L23" s="186">
        <f t="shared" ref="L23:L56" ca="1" si="0">I23*K23</f>
        <v>0</v>
      </c>
      <c r="M23" s="26"/>
      <c r="N23" s="186">
        <f ca="1">IF(SUM(I23)=0,0,'INPUT | TSz &gt; Kosten'!$E$90*(1+N$17)^Ablage!$D53)</f>
        <v>0</v>
      </c>
      <c r="O23" s="26"/>
      <c r="P23" s="186">
        <f ca="1">(IF(P$12='INPUT | TSz &gt; Kosten'!$P$101,'INPUT | TSz &gt; Kosten'!$I$90,'INPUT | TSz &gt; Kosten'!$I$90*G23))*(1+P$17)^Ablage!$D53*Ablage!$E53</f>
        <v>0</v>
      </c>
      <c r="Q23" s="186">
        <f ca="1">IF($D23&gt;='INPUT | TSz &gt; Kosten'!$I$93,Nebenrechnungen!P23,0)</f>
        <v>0</v>
      </c>
      <c r="R23" s="46"/>
      <c r="S23" s="185">
        <f t="shared" ref="S23:S56" ca="1" si="1">I23</f>
        <v>0</v>
      </c>
      <c r="T23" s="46">
        <f ca="1">IFERROR(INDEX('INPUT | TSz &gt; Erlöse &amp; Finanz'!$G$17:$G$46,MATCH(Nebenrechnungen!$D23,'INPUT | TSz &gt; Erlöse &amp; Finanz'!$C$17:$C$46,0)),0)</f>
        <v>0</v>
      </c>
      <c r="U23" s="186">
        <f t="shared" ref="U23:U42" ca="1" si="2">S23*T23</f>
        <v>0</v>
      </c>
      <c r="V23" s="186"/>
      <c r="W23" s="187">
        <f ca="1">IFERROR(INDEX('INPUT | TSz &gt; Erlöse &amp; Finanz'!$M$17:$M$46,MATCH(Nebenrechnungen!$D23,'INPUT | TSz &gt; Erlöse &amp; Finanz'!$C$17:$C$46,0)),0)</f>
        <v>0</v>
      </c>
      <c r="X23" s="187">
        <f ca="1">IFERROR(INDEX('INPUT | TSz &gt; Erlöse &amp; Finanz'!$O$17:$O$46,MATCH(Nebenrechnungen!$D23,'INPUT | TSz &gt; Erlöse &amp; Finanz'!$C$17:$C$46,0)),0)</f>
        <v>0</v>
      </c>
      <c r="Y23" s="187">
        <f ca="1">SUM(W23:X23)</f>
        <v>0</v>
      </c>
      <c r="AA23" s="186">
        <f>IF($BB$69=0,0,SUM('INPUT | KSz &gt; Kosten'!$E14:$K14))</f>
        <v>0</v>
      </c>
      <c r="AB23" s="186">
        <f>AA23</f>
        <v>0</v>
      </c>
      <c r="AC23" s="186"/>
      <c r="AD23" s="186">
        <f>IF($BB$69=0,0,IFERROR(INDEX('INPUT | KSz &gt; Technik'!$H$13:$H$42,MATCH(Nebenrechnungen!$D23,'INPUT | KSz &gt; Technik'!$C$13:$C$42,0)),0))</f>
        <v>0</v>
      </c>
      <c r="AF23" s="325">
        <f ca="1">IFERROR(INDEX('INPUT | KSz &gt; Kosten'!$K$54:$K$83,MATCH(Nebenrechnungen!$D23,'INPUT | KSz &gt; Kosten'!$H$54:$H$83,0)),0)</f>
        <v>0</v>
      </c>
      <c r="AG23" s="186">
        <f ca="1">AD23*AF23</f>
        <v>0</v>
      </c>
      <c r="AI23" s="186">
        <f>IF(SUM(AD23)=0,0,'INPUT | TSz &gt; Kosten'!$E$90*(1+AI$17)^Ablage!$D53)</f>
        <v>0</v>
      </c>
      <c r="AK23" s="186">
        <f>IF($BB$69=0,0,(IF(AK$12='INPUT | KSz &gt; Kosten'!$P$101,'INPUT | KSz &gt; Kosten'!$I$90,'INPUT | KSz &gt; Kosten'!$I$90*AB23))*(1+AK$17)^Ablage!$D53*Ablage!$E53)</f>
        <v>0</v>
      </c>
      <c r="AL23" s="186">
        <f ca="1">IF($D23&gt;='INPUT | KSz &gt; Kosten'!$I$93,Nebenrechnungen!AK23,0)</f>
        <v>0</v>
      </c>
      <c r="AM23" s="46"/>
      <c r="AN23" s="185">
        <f t="shared" ref="AN23:AN56" si="3">AD23</f>
        <v>0</v>
      </c>
      <c r="AO23" s="46">
        <f ca="1">IFERROR(INDEX('INPUT | KSz &gt; Erlöse &amp; Finanz'!$G$17:$G$46,MATCH(Nebenrechnungen!$D23,'INPUT | KSz &gt; Erlöse &amp; Finanz'!$C$17:$C$46,0)),0)</f>
        <v>0</v>
      </c>
      <c r="AP23" s="186">
        <f t="shared" ref="AP23" ca="1" si="4">AN23*AO23</f>
        <v>0</v>
      </c>
      <c r="AQ23" s="186"/>
      <c r="AR23" s="187">
        <f>IF($BB$69=0,0,IFERROR(INDEX('INPUT | KSz &gt; Erlöse &amp; Finanz'!$M$17:$M$46,MATCH(Nebenrechnungen!$D23,'INPUT | KSz &gt; Erlöse &amp; Finanz'!$C$17:$C$46,0)),0))</f>
        <v>0</v>
      </c>
      <c r="AS23" s="187">
        <f>IF($BB$69=0,0,IFERROR(INDEX('INPUT | KSz &gt; Erlöse &amp; Finanz'!$O$17:$O$46,MATCH(Nebenrechnungen!$D23,'INPUT | KSz &gt; Erlöse &amp; Finanz'!$C$17:$C$46,0)),0))</f>
        <v>0</v>
      </c>
      <c r="AT23" s="187">
        <f>SUM(AR23:AS23)</f>
        <v>0</v>
      </c>
    </row>
    <row r="24" spans="2:62">
      <c r="B24" s="112" t="s">
        <v>230</v>
      </c>
      <c r="C24">
        <v>2</v>
      </c>
      <c r="D24" s="370">
        <f ca="1">'INPUT | TSz &gt; Kosten'!C15</f>
        <v>2025</v>
      </c>
      <c r="E24" s="26"/>
      <c r="F24" s="186">
        <f>SUM('INPUT | TSz &gt; Kosten'!$E15:$K15)</f>
        <v>0</v>
      </c>
      <c r="G24" s="186">
        <f>G23+F24</f>
        <v>0</v>
      </c>
      <c r="H24" s="26"/>
      <c r="I24" s="186">
        <f ca="1">IFERROR(INDEX('INPUT | TSz &gt; Technik'!$H$13:$H$42,MATCH(Nebenrechnungen!$D24,'INPUT | TSz &gt; Technik'!$C$13:$C$42,0)),0)</f>
        <v>0</v>
      </c>
      <c r="J24" s="320"/>
      <c r="K24" s="325">
        <f ca="1">IFERROR(INDEX('INPUT | TSz &gt; Kosten'!$K$54:$K$83,MATCH(Nebenrechnungen!D24,'INPUT | TSz &gt; Kosten'!$H$54:$H$83,0)),0)</f>
        <v>0</v>
      </c>
      <c r="L24" s="186">
        <f t="shared" ca="1" si="0"/>
        <v>0</v>
      </c>
      <c r="M24" s="26"/>
      <c r="N24" s="186">
        <f ca="1">IF(SUM(I24)=0,0,'INPUT | TSz &gt; Kosten'!$E$90*(1+N$17)^Ablage!$D54)</f>
        <v>0</v>
      </c>
      <c r="O24" s="26"/>
      <c r="P24" s="186">
        <f ca="1">(IF(P$12='INPUT | TSz &gt; Kosten'!$P$101,'INPUT | TSz &gt; Kosten'!$I$90,'INPUT | TSz &gt; Kosten'!$I$90*G24))*(1+P$17)^Ablage!$D54*Ablage!$E54</f>
        <v>0</v>
      </c>
      <c r="Q24" s="186">
        <f ca="1">IF($D24&gt;='INPUT | TSz &gt; Kosten'!$I$93,Nebenrechnungen!P24,0)</f>
        <v>0</v>
      </c>
      <c r="R24" s="46"/>
      <c r="S24" s="185">
        <f t="shared" ca="1" si="1"/>
        <v>0</v>
      </c>
      <c r="T24" s="46">
        <f ca="1">IFERROR(INDEX('INPUT | TSz &gt; Erlöse &amp; Finanz'!$G$17:$G$46,MATCH(Nebenrechnungen!$D24,'INPUT | TSz &gt; Erlöse &amp; Finanz'!$C$17:$C$46,0)),0)</f>
        <v>0</v>
      </c>
      <c r="U24" s="186">
        <f t="shared" ca="1" si="2"/>
        <v>0</v>
      </c>
      <c r="V24" s="186"/>
      <c r="W24" s="187">
        <f ca="1">IFERROR(INDEX('INPUT | TSz &gt; Erlöse &amp; Finanz'!$M$17:$M$46,MATCH(Nebenrechnungen!$D24,'INPUT | TSz &gt; Erlöse &amp; Finanz'!$C$17:$C$46,0)),0)</f>
        <v>0</v>
      </c>
      <c r="X24" s="187">
        <f ca="1">IFERROR(INDEX('INPUT | TSz &gt; Erlöse &amp; Finanz'!$O$17:$O$46,MATCH(Nebenrechnungen!$D24,'INPUT | TSz &gt; Erlöse &amp; Finanz'!$C$17:$C$46,0)),0)</f>
        <v>0</v>
      </c>
      <c r="Y24" s="187">
        <f t="shared" ref="Y24:Y46" ca="1" si="5">SUM(W24:X24)</f>
        <v>0</v>
      </c>
      <c r="AA24" s="186">
        <f>IF($BB$69=0,0,SUM('INPUT | KSz &gt; Kosten'!$E15:$K15))</f>
        <v>0</v>
      </c>
      <c r="AB24" s="186">
        <f>AB23+AA24</f>
        <v>0</v>
      </c>
      <c r="AC24" s="186"/>
      <c r="AD24" s="186">
        <f>IF($BB$69=0,0,IFERROR(INDEX('INPUT | KSz &gt; Technik'!$H$13:$H$42,MATCH(Nebenrechnungen!$D24,'INPUT | KSz &gt; Technik'!$C$13:$C$42,0)),0))</f>
        <v>0</v>
      </c>
      <c r="AF24" s="325">
        <f ca="1">IFERROR(INDEX('INPUT | KSz &gt; Kosten'!$K$54:$K$83,MATCH(Nebenrechnungen!$D24,'INPUT | KSz &gt; Kosten'!$H$54:$H$83,0)),0)</f>
        <v>0</v>
      </c>
      <c r="AG24" s="186">
        <f t="shared" ref="AG24:AG56" ca="1" si="6">AD24*AF24</f>
        <v>0</v>
      </c>
      <c r="AI24" s="186">
        <f>IF(SUM(AD24)=0,0,'INPUT | TSz &gt; Kosten'!$E$90*(1+AI$17)^Ablage!$D54)</f>
        <v>0</v>
      </c>
      <c r="AK24" s="186">
        <f>IF($BB$69=0,0,(IF(AK$12='INPUT | KSz &gt; Kosten'!$P$101,'INPUT | KSz &gt; Kosten'!$I$90,'INPUT | KSz &gt; Kosten'!$I$90*AB24))*(1+AK$17)^Ablage!$D54*Ablage!$E54)</f>
        <v>0</v>
      </c>
      <c r="AL24" s="186">
        <f ca="1">IF($D24&gt;='INPUT | KSz &gt; Kosten'!$I$93,Nebenrechnungen!AK24,0)</f>
        <v>0</v>
      </c>
      <c r="AM24" s="46"/>
      <c r="AN24" s="185">
        <f t="shared" si="3"/>
        <v>0</v>
      </c>
      <c r="AO24" s="46">
        <f ca="1">IFERROR(INDEX('INPUT | KSz &gt; Erlöse &amp; Finanz'!$G$17:$G$46,MATCH(Nebenrechnungen!$D24,'INPUT | KSz &gt; Erlöse &amp; Finanz'!$C$17:$C$46,0)),0)</f>
        <v>0</v>
      </c>
      <c r="AP24" s="186">
        <f t="shared" ref="AP24:AP56" ca="1" si="7">AN24*AO24</f>
        <v>0</v>
      </c>
      <c r="AQ24" s="186"/>
      <c r="AR24" s="187">
        <f>IF($BB$69=0,0,IFERROR(INDEX('INPUT | KSz &gt; Erlöse &amp; Finanz'!$M$17:$M$46,MATCH(Nebenrechnungen!$D24,'INPUT | KSz &gt; Erlöse &amp; Finanz'!$C$17:$C$46,0)),0))</f>
        <v>0</v>
      </c>
      <c r="AS24" s="187">
        <f>IF($BB$69=0,0,IFERROR(INDEX('INPUT | KSz &gt; Erlöse &amp; Finanz'!$O$17:$O$46,MATCH(Nebenrechnungen!$D24,'INPUT | KSz &gt; Erlöse &amp; Finanz'!$C$17:$C$46,0)),0))</f>
        <v>0</v>
      </c>
      <c r="AT24" s="187">
        <f t="shared" ref="AT24:AT46" si="8">SUM(AR24:AS24)</f>
        <v>0</v>
      </c>
    </row>
    <row r="25" spans="2:62">
      <c r="B25" s="112" t="s">
        <v>230</v>
      </c>
      <c r="C25">
        <v>3</v>
      </c>
      <c r="D25" s="370">
        <f ca="1">'INPUT | TSz &gt; Kosten'!C16</f>
        <v>2026</v>
      </c>
      <c r="E25" s="26"/>
      <c r="F25" s="186">
        <f>SUM('INPUT | TSz &gt; Kosten'!$E16:$K16)</f>
        <v>0</v>
      </c>
      <c r="G25" s="186">
        <f t="shared" ref="G25:G42" si="9">G24+F25</f>
        <v>0</v>
      </c>
      <c r="H25" s="26"/>
      <c r="I25" s="186">
        <f ca="1">IFERROR(INDEX('INPUT | TSz &gt; Technik'!$H$13:$H$42,MATCH(Nebenrechnungen!$D25,'INPUT | TSz &gt; Technik'!$C$13:$C$42,0)),0)</f>
        <v>0</v>
      </c>
      <c r="J25" s="320"/>
      <c r="K25" s="325">
        <f ca="1">IFERROR(INDEX('INPUT | TSz &gt; Kosten'!$K$54:$K$83,MATCH(Nebenrechnungen!D25,'INPUT | TSz &gt; Kosten'!$H$54:$H$83,0)),0)</f>
        <v>0</v>
      </c>
      <c r="L25" s="186">
        <f t="shared" ca="1" si="0"/>
        <v>0</v>
      </c>
      <c r="M25" s="26"/>
      <c r="N25" s="186">
        <f ca="1">IF(SUM(I25)=0,0,'INPUT | TSz &gt; Kosten'!$E$90*(1+N$17)^Ablage!$D55)</f>
        <v>0</v>
      </c>
      <c r="O25" s="26"/>
      <c r="P25" s="186">
        <f ca="1">(IF(P$12='INPUT | TSz &gt; Kosten'!$P$101,'INPUT | TSz &gt; Kosten'!$I$90,'INPUT | TSz &gt; Kosten'!$I$90*G25))*(1+P$17)^Ablage!$D55*Ablage!$E55</f>
        <v>0</v>
      </c>
      <c r="Q25" s="186">
        <f ca="1">IF($D25&gt;='INPUT | TSz &gt; Kosten'!$I$93,Nebenrechnungen!P25,0)</f>
        <v>0</v>
      </c>
      <c r="R25" s="46"/>
      <c r="S25" s="185">
        <f t="shared" ca="1" si="1"/>
        <v>0</v>
      </c>
      <c r="T25" s="46">
        <f ca="1">IFERROR(INDEX('INPUT | TSz &gt; Erlöse &amp; Finanz'!$G$17:$G$46,MATCH(Nebenrechnungen!$D25,'INPUT | TSz &gt; Erlöse &amp; Finanz'!$C$17:$C$46,0)),0)</f>
        <v>0</v>
      </c>
      <c r="U25" s="186">
        <f t="shared" ca="1" si="2"/>
        <v>0</v>
      </c>
      <c r="V25" s="186"/>
      <c r="W25" s="187">
        <f ca="1">IFERROR(INDEX('INPUT | TSz &gt; Erlöse &amp; Finanz'!$M$17:$M$46,MATCH(Nebenrechnungen!$D25,'INPUT | TSz &gt; Erlöse &amp; Finanz'!$C$17:$C$46,0)),0)</f>
        <v>0</v>
      </c>
      <c r="X25" s="187">
        <f ca="1">IFERROR(INDEX('INPUT | TSz &gt; Erlöse &amp; Finanz'!$O$17:$O$46,MATCH(Nebenrechnungen!$D25,'INPUT | TSz &gt; Erlöse &amp; Finanz'!$C$17:$C$46,0)),0)</f>
        <v>0</v>
      </c>
      <c r="Y25" s="187">
        <f t="shared" ca="1" si="5"/>
        <v>0</v>
      </c>
      <c r="AA25" s="186">
        <f>IF($BB$69=0,0,SUM('INPUT | KSz &gt; Kosten'!$E16:$K16))</f>
        <v>0</v>
      </c>
      <c r="AB25" s="186">
        <f t="shared" ref="AB25:AB42" si="10">AB24+AA25</f>
        <v>0</v>
      </c>
      <c r="AC25" s="186"/>
      <c r="AD25" s="186">
        <f>IF($BB$69=0,0,IFERROR(INDEX('INPUT | KSz &gt; Technik'!$H$13:$H$42,MATCH(Nebenrechnungen!$D25,'INPUT | KSz &gt; Technik'!$C$13:$C$42,0)),0))</f>
        <v>0</v>
      </c>
      <c r="AF25" s="325">
        <f ca="1">IFERROR(INDEX('INPUT | KSz &gt; Kosten'!$K$54:$K$83,MATCH(Nebenrechnungen!$D25,'INPUT | KSz &gt; Kosten'!$H$54:$H$83,0)),0)</f>
        <v>0</v>
      </c>
      <c r="AG25" s="186">
        <f t="shared" ca="1" si="6"/>
        <v>0</v>
      </c>
      <c r="AI25" s="186">
        <f>IF(SUM(AD25)=0,0,'INPUT | TSz &gt; Kosten'!$E$90*(1+AI$17)^Ablage!$D55)</f>
        <v>0</v>
      </c>
      <c r="AK25" s="186">
        <f>IF($BB$69=0,0,(IF(AK$12='INPUT | KSz &gt; Kosten'!$P$101,'INPUT | KSz &gt; Kosten'!$I$90,'INPUT | KSz &gt; Kosten'!$I$90*AB25))*(1+AK$17)^Ablage!$D55*Ablage!$E55)</f>
        <v>0</v>
      </c>
      <c r="AL25" s="186">
        <f ca="1">IF($D25&gt;='INPUT | KSz &gt; Kosten'!$I$93,Nebenrechnungen!AK25,0)</f>
        <v>0</v>
      </c>
      <c r="AM25" s="46"/>
      <c r="AN25" s="185">
        <f t="shared" si="3"/>
        <v>0</v>
      </c>
      <c r="AO25" s="46">
        <f ca="1">IFERROR(INDEX('INPUT | KSz &gt; Erlöse &amp; Finanz'!$G$17:$G$46,MATCH(Nebenrechnungen!$D25,'INPUT | KSz &gt; Erlöse &amp; Finanz'!$C$17:$C$46,0)),0)</f>
        <v>0</v>
      </c>
      <c r="AP25" s="186">
        <f t="shared" ca="1" si="7"/>
        <v>0</v>
      </c>
      <c r="AQ25" s="186"/>
      <c r="AR25" s="187">
        <f>IF($BB$69=0,0,IFERROR(INDEX('INPUT | KSz &gt; Erlöse &amp; Finanz'!$M$17:$M$46,MATCH(Nebenrechnungen!$D25,'INPUT | KSz &gt; Erlöse &amp; Finanz'!$C$17:$C$46,0)),0))</f>
        <v>0</v>
      </c>
      <c r="AS25" s="187">
        <f>IF($BB$69=0,0,IFERROR(INDEX('INPUT | KSz &gt; Erlöse &amp; Finanz'!$O$17:$O$46,MATCH(Nebenrechnungen!$D25,'INPUT | KSz &gt; Erlöse &amp; Finanz'!$C$17:$C$46,0)),0))</f>
        <v>0</v>
      </c>
      <c r="AT25" s="187">
        <f t="shared" si="8"/>
        <v>0</v>
      </c>
    </row>
    <row r="26" spans="2:62">
      <c r="B26" s="112" t="s">
        <v>230</v>
      </c>
      <c r="C26">
        <v>4</v>
      </c>
      <c r="D26" s="370">
        <f ca="1">'INPUT | TSz &gt; Kosten'!C17</f>
        <v>2027</v>
      </c>
      <c r="E26" s="26"/>
      <c r="F26" s="186">
        <f>SUM('INPUT | TSz &gt; Kosten'!$E17:$K17)</f>
        <v>0</v>
      </c>
      <c r="G26" s="186">
        <f t="shared" si="9"/>
        <v>0</v>
      </c>
      <c r="H26" s="26"/>
      <c r="I26" s="186">
        <f ca="1">IFERROR(INDEX('INPUT | TSz &gt; Technik'!$H$13:$H$42,MATCH(Nebenrechnungen!$D26,'INPUT | TSz &gt; Technik'!$C$13:$C$42,0)),0)</f>
        <v>0</v>
      </c>
      <c r="J26" s="320"/>
      <c r="K26" s="325">
        <f ca="1">IFERROR(INDEX('INPUT | TSz &gt; Kosten'!$K$54:$K$83,MATCH(Nebenrechnungen!D26,'INPUT | TSz &gt; Kosten'!$H$54:$H$83,0)),0)</f>
        <v>0</v>
      </c>
      <c r="L26" s="186">
        <f t="shared" ca="1" si="0"/>
        <v>0</v>
      </c>
      <c r="M26" s="26"/>
      <c r="N26" s="186">
        <f ca="1">IF(SUM(I26)=0,0,'INPUT | TSz &gt; Kosten'!$E$90*(1+N$17)^Ablage!$D56)</f>
        <v>0</v>
      </c>
      <c r="O26" s="26"/>
      <c r="P26" s="186">
        <f ca="1">(IF(P$12='INPUT | TSz &gt; Kosten'!$P$101,'INPUT | TSz &gt; Kosten'!$I$90,'INPUT | TSz &gt; Kosten'!$I$90*G26))*(1+P$17)^Ablage!$D56*Ablage!$E56</f>
        <v>0</v>
      </c>
      <c r="Q26" s="186">
        <f ca="1">IF($D26&gt;='INPUT | TSz &gt; Kosten'!$I$93,Nebenrechnungen!P26,0)</f>
        <v>0</v>
      </c>
      <c r="R26" s="46"/>
      <c r="S26" s="185">
        <f t="shared" ca="1" si="1"/>
        <v>0</v>
      </c>
      <c r="T26" s="46">
        <f ca="1">IFERROR(INDEX('INPUT | TSz &gt; Erlöse &amp; Finanz'!$G$17:$G$46,MATCH(Nebenrechnungen!$D26,'INPUT | TSz &gt; Erlöse &amp; Finanz'!$C$17:$C$46,0)),0)</f>
        <v>0</v>
      </c>
      <c r="U26" s="186">
        <f t="shared" ca="1" si="2"/>
        <v>0</v>
      </c>
      <c r="V26" s="186"/>
      <c r="W26" s="187">
        <f ca="1">IFERROR(INDEX('INPUT | TSz &gt; Erlöse &amp; Finanz'!$M$17:$M$46,MATCH(Nebenrechnungen!$D26,'INPUT | TSz &gt; Erlöse &amp; Finanz'!$C$17:$C$46,0)),0)</f>
        <v>0</v>
      </c>
      <c r="X26" s="187">
        <f ca="1">IFERROR(INDEX('INPUT | TSz &gt; Erlöse &amp; Finanz'!$O$17:$O$46,MATCH(Nebenrechnungen!$D26,'INPUT | TSz &gt; Erlöse &amp; Finanz'!$C$17:$C$46,0)),0)</f>
        <v>0</v>
      </c>
      <c r="Y26" s="187">
        <f t="shared" ca="1" si="5"/>
        <v>0</v>
      </c>
      <c r="AA26" s="186">
        <f>IF($BB$69=0,0,SUM('INPUT | KSz &gt; Kosten'!$E17:$K17))</f>
        <v>0</v>
      </c>
      <c r="AB26" s="186">
        <f t="shared" si="10"/>
        <v>0</v>
      </c>
      <c r="AC26" s="186"/>
      <c r="AD26" s="186">
        <f>IF($BB$69=0,0,IFERROR(INDEX('INPUT | KSz &gt; Technik'!$H$13:$H$42,MATCH(Nebenrechnungen!$D26,'INPUT | KSz &gt; Technik'!$C$13:$C$42,0)),0))</f>
        <v>0</v>
      </c>
      <c r="AF26" s="325">
        <f ca="1">IFERROR(INDEX('INPUT | KSz &gt; Kosten'!$K$54:$K$83,MATCH(Nebenrechnungen!$D26,'INPUT | KSz &gt; Kosten'!$H$54:$H$83,0)),0)</f>
        <v>0</v>
      </c>
      <c r="AG26" s="186">
        <f t="shared" ca="1" si="6"/>
        <v>0</v>
      </c>
      <c r="AI26" s="186">
        <f>IF(SUM(AD26)=0,0,'INPUT | TSz &gt; Kosten'!$E$90*(1+AI$17)^Ablage!$D56)</f>
        <v>0</v>
      </c>
      <c r="AK26" s="186">
        <f>IF($BB$69=0,0,(IF(AK$12='INPUT | KSz &gt; Kosten'!$P$101,'INPUT | KSz &gt; Kosten'!$I$90,'INPUT | KSz &gt; Kosten'!$I$90*AB26))*(1+AK$17)^Ablage!$D56*Ablage!$E56)</f>
        <v>0</v>
      </c>
      <c r="AL26" s="186">
        <f ca="1">IF($D26&gt;='INPUT | KSz &gt; Kosten'!$I$93,Nebenrechnungen!AK26,0)</f>
        <v>0</v>
      </c>
      <c r="AM26" s="46"/>
      <c r="AN26" s="185">
        <f t="shared" si="3"/>
        <v>0</v>
      </c>
      <c r="AO26" s="46">
        <f ca="1">IFERROR(INDEX('INPUT | KSz &gt; Erlöse &amp; Finanz'!$G$17:$G$46,MATCH(Nebenrechnungen!$D26,'INPUT | KSz &gt; Erlöse &amp; Finanz'!$C$17:$C$46,0)),0)</f>
        <v>0</v>
      </c>
      <c r="AP26" s="186">
        <f t="shared" ca="1" si="7"/>
        <v>0</v>
      </c>
      <c r="AQ26" s="186"/>
      <c r="AR26" s="187">
        <f>IF($BB$69=0,0,IFERROR(INDEX('INPUT | KSz &gt; Erlöse &amp; Finanz'!$M$17:$M$46,MATCH(Nebenrechnungen!$D26,'INPUT | KSz &gt; Erlöse &amp; Finanz'!$C$17:$C$46,0)),0))</f>
        <v>0</v>
      </c>
      <c r="AS26" s="187">
        <f>IF($BB$69=0,0,IFERROR(INDEX('INPUT | KSz &gt; Erlöse &amp; Finanz'!$O$17:$O$46,MATCH(Nebenrechnungen!$D26,'INPUT | KSz &gt; Erlöse &amp; Finanz'!$C$17:$C$46,0)),0))</f>
        <v>0</v>
      </c>
      <c r="AT26" s="187">
        <f t="shared" si="8"/>
        <v>0</v>
      </c>
    </row>
    <row r="27" spans="2:62">
      <c r="B27" s="112" t="s">
        <v>230</v>
      </c>
      <c r="C27">
        <v>5</v>
      </c>
      <c r="D27" s="370">
        <f ca="1">'INPUT | TSz &gt; Kosten'!C18</f>
        <v>2028</v>
      </c>
      <c r="E27" s="26"/>
      <c r="F27" s="186">
        <f>SUM('INPUT | TSz &gt; Kosten'!$E18:$K18)</f>
        <v>0</v>
      </c>
      <c r="G27" s="186">
        <f t="shared" si="9"/>
        <v>0</v>
      </c>
      <c r="H27" s="26"/>
      <c r="I27" s="186">
        <f ca="1">IFERROR(INDEX('INPUT | TSz &gt; Technik'!$H$13:$H$42,MATCH(Nebenrechnungen!$D27,'INPUT | TSz &gt; Technik'!$C$13:$C$42,0)),0)</f>
        <v>0</v>
      </c>
      <c r="J27" s="320"/>
      <c r="K27" s="325">
        <f ca="1">IFERROR(INDEX('INPUT | TSz &gt; Kosten'!$K$54:$K$83,MATCH(Nebenrechnungen!D27,'INPUT | TSz &gt; Kosten'!$H$54:$H$83,0)),0)</f>
        <v>0</v>
      </c>
      <c r="L27" s="186">
        <f t="shared" ca="1" si="0"/>
        <v>0</v>
      </c>
      <c r="M27" s="26"/>
      <c r="N27" s="186">
        <f ca="1">IF(SUM(I27)=0,0,'INPUT | TSz &gt; Kosten'!$E$90*(1+N$17)^Ablage!$D57)</f>
        <v>0</v>
      </c>
      <c r="O27" s="26"/>
      <c r="P27" s="186">
        <f ca="1">(IF(P$12='INPUT | TSz &gt; Kosten'!$P$101,'INPUT | TSz &gt; Kosten'!$I$90,'INPUT | TSz &gt; Kosten'!$I$90*G27))*(1+P$17)^Ablage!$D57*Ablage!$E57</f>
        <v>0</v>
      </c>
      <c r="Q27" s="186">
        <f ca="1">IF($D27&gt;='INPUT | TSz &gt; Kosten'!$I$93,Nebenrechnungen!P27,0)</f>
        <v>0</v>
      </c>
      <c r="R27" s="46"/>
      <c r="S27" s="185">
        <f t="shared" ca="1" si="1"/>
        <v>0</v>
      </c>
      <c r="T27" s="46">
        <f ca="1">IFERROR(INDEX('INPUT | TSz &gt; Erlöse &amp; Finanz'!$G$17:$G$46,MATCH(Nebenrechnungen!$D27,'INPUT | TSz &gt; Erlöse &amp; Finanz'!$C$17:$C$46,0)),0)</f>
        <v>0</v>
      </c>
      <c r="U27" s="186">
        <f t="shared" ca="1" si="2"/>
        <v>0</v>
      </c>
      <c r="V27" s="186"/>
      <c r="W27" s="187">
        <f ca="1">IFERROR(INDEX('INPUT | TSz &gt; Erlöse &amp; Finanz'!$M$17:$M$46,MATCH(Nebenrechnungen!$D27,'INPUT | TSz &gt; Erlöse &amp; Finanz'!$C$17:$C$46,0)),0)</f>
        <v>0</v>
      </c>
      <c r="X27" s="187">
        <f ca="1">IFERROR(INDEX('INPUT | TSz &gt; Erlöse &amp; Finanz'!$O$17:$O$46,MATCH(Nebenrechnungen!$D27,'INPUT | TSz &gt; Erlöse &amp; Finanz'!$C$17:$C$46,0)),0)</f>
        <v>0</v>
      </c>
      <c r="Y27" s="187">
        <f t="shared" ca="1" si="5"/>
        <v>0</v>
      </c>
      <c r="AA27" s="186">
        <f>IF($BB$69=0,0,SUM('INPUT | KSz &gt; Kosten'!$E18:$K18))</f>
        <v>0</v>
      </c>
      <c r="AB27" s="186">
        <f t="shared" si="10"/>
        <v>0</v>
      </c>
      <c r="AC27" s="186"/>
      <c r="AD27" s="186">
        <f>IF($BB$69=0,0,IFERROR(INDEX('INPUT | KSz &gt; Technik'!$H$13:$H$42,MATCH(Nebenrechnungen!$D27,'INPUT | KSz &gt; Technik'!$C$13:$C$42,0)),0))</f>
        <v>0</v>
      </c>
      <c r="AF27" s="325">
        <f ca="1">IFERROR(INDEX('INPUT | KSz &gt; Kosten'!$K$54:$K$83,MATCH(Nebenrechnungen!$D27,'INPUT | KSz &gt; Kosten'!$H$54:$H$83,0)),0)</f>
        <v>0</v>
      </c>
      <c r="AG27" s="186">
        <f t="shared" ca="1" si="6"/>
        <v>0</v>
      </c>
      <c r="AI27" s="186">
        <f>IF(SUM(AD27)=0,0,'INPUT | TSz &gt; Kosten'!$E$90*(1+AI$17)^Ablage!$D57)</f>
        <v>0</v>
      </c>
      <c r="AK27" s="186">
        <f>IF($BB$69=0,0,(IF(AK$12='INPUT | KSz &gt; Kosten'!$P$101,'INPUT | KSz &gt; Kosten'!$I$90,'INPUT | KSz &gt; Kosten'!$I$90*AB27))*(1+AK$17)^Ablage!$D57*Ablage!$E57)</f>
        <v>0</v>
      </c>
      <c r="AL27" s="186">
        <f ca="1">IF($D27&gt;='INPUT | KSz &gt; Kosten'!$I$93,Nebenrechnungen!AK27,0)</f>
        <v>0</v>
      </c>
      <c r="AM27" s="46"/>
      <c r="AN27" s="185">
        <f t="shared" si="3"/>
        <v>0</v>
      </c>
      <c r="AO27" s="46">
        <f ca="1">IFERROR(INDEX('INPUT | KSz &gt; Erlöse &amp; Finanz'!$G$17:$G$46,MATCH(Nebenrechnungen!$D27,'INPUT | KSz &gt; Erlöse &amp; Finanz'!$C$17:$C$46,0)),0)</f>
        <v>0</v>
      </c>
      <c r="AP27" s="186">
        <f t="shared" ca="1" si="7"/>
        <v>0</v>
      </c>
      <c r="AQ27" s="186"/>
      <c r="AR27" s="187">
        <f>IF($BB$69=0,0,IFERROR(INDEX('INPUT | KSz &gt; Erlöse &amp; Finanz'!$M$17:$M$46,MATCH(Nebenrechnungen!$D27,'INPUT | KSz &gt; Erlöse &amp; Finanz'!$C$17:$C$46,0)),0))</f>
        <v>0</v>
      </c>
      <c r="AS27" s="187">
        <f>IF($BB$69=0,0,IFERROR(INDEX('INPUT | KSz &gt; Erlöse &amp; Finanz'!$O$17:$O$46,MATCH(Nebenrechnungen!$D27,'INPUT | KSz &gt; Erlöse &amp; Finanz'!$C$17:$C$46,0)),0))</f>
        <v>0</v>
      </c>
      <c r="AT27" s="187">
        <f t="shared" si="8"/>
        <v>0</v>
      </c>
    </row>
    <row r="28" spans="2:62">
      <c r="B28" s="112" t="s">
        <v>230</v>
      </c>
      <c r="C28">
        <v>6</v>
      </c>
      <c r="D28" s="370">
        <f ca="1">'INPUT | TSz &gt; Kosten'!C19</f>
        <v>2029</v>
      </c>
      <c r="E28" s="26"/>
      <c r="F28" s="186">
        <f>SUM('INPUT | TSz &gt; Kosten'!$E19:$K19)</f>
        <v>0</v>
      </c>
      <c r="G28" s="186">
        <f t="shared" si="9"/>
        <v>0</v>
      </c>
      <c r="H28" s="26"/>
      <c r="I28" s="186">
        <f ca="1">IFERROR(INDEX('INPUT | TSz &gt; Technik'!$H$13:$H$42,MATCH(Nebenrechnungen!$D28,'INPUT | TSz &gt; Technik'!$C$13:$C$42,0)),0)</f>
        <v>0</v>
      </c>
      <c r="J28" s="320"/>
      <c r="K28" s="325">
        <f ca="1">IFERROR(INDEX('INPUT | TSz &gt; Kosten'!$K$54:$K$83,MATCH(Nebenrechnungen!D28,'INPUT | TSz &gt; Kosten'!$H$54:$H$83,0)),0)</f>
        <v>0</v>
      </c>
      <c r="L28" s="186">
        <f t="shared" ca="1" si="0"/>
        <v>0</v>
      </c>
      <c r="M28" s="26"/>
      <c r="N28" s="186">
        <f ca="1">IF(SUM(I28)=0,0,'INPUT | TSz &gt; Kosten'!$E$90*(1+N$17)^Ablage!$D58)</f>
        <v>0</v>
      </c>
      <c r="O28" s="26"/>
      <c r="P28" s="186">
        <f ca="1">(IF(P$12='INPUT | TSz &gt; Kosten'!$P$101,'INPUT | TSz &gt; Kosten'!$I$90,'INPUT | TSz &gt; Kosten'!$I$90*G28))*(1+P$17)^Ablage!$D58*Ablage!$E58</f>
        <v>0</v>
      </c>
      <c r="Q28" s="186">
        <f ca="1">IF($D28&gt;='INPUT | TSz &gt; Kosten'!$I$93,Nebenrechnungen!P28,0)</f>
        <v>0</v>
      </c>
      <c r="R28" s="46"/>
      <c r="S28" s="185">
        <f t="shared" ca="1" si="1"/>
        <v>0</v>
      </c>
      <c r="T28" s="46">
        <f ca="1">IFERROR(INDEX('INPUT | TSz &gt; Erlöse &amp; Finanz'!$G$17:$G$46,MATCH(Nebenrechnungen!$D28,'INPUT | TSz &gt; Erlöse &amp; Finanz'!$C$17:$C$46,0)),0)</f>
        <v>0</v>
      </c>
      <c r="U28" s="186">
        <f t="shared" ca="1" si="2"/>
        <v>0</v>
      </c>
      <c r="V28" s="186"/>
      <c r="W28" s="187">
        <f ca="1">IFERROR(INDEX('INPUT | TSz &gt; Erlöse &amp; Finanz'!$M$17:$M$46,MATCH(Nebenrechnungen!$D28,'INPUT | TSz &gt; Erlöse &amp; Finanz'!$C$17:$C$46,0)),0)</f>
        <v>0</v>
      </c>
      <c r="X28" s="187">
        <f ca="1">IFERROR(INDEX('INPUT | TSz &gt; Erlöse &amp; Finanz'!$O$17:$O$46,MATCH(Nebenrechnungen!$D28,'INPUT | TSz &gt; Erlöse &amp; Finanz'!$C$17:$C$46,0)),0)</f>
        <v>0</v>
      </c>
      <c r="Y28" s="187">
        <f t="shared" ca="1" si="5"/>
        <v>0</v>
      </c>
      <c r="AA28" s="186">
        <f>IF($BB$69=0,0,SUM('INPUT | KSz &gt; Kosten'!$E19:$K19))</f>
        <v>0</v>
      </c>
      <c r="AB28" s="186">
        <f t="shared" si="10"/>
        <v>0</v>
      </c>
      <c r="AC28" s="186"/>
      <c r="AD28" s="186">
        <f>IF($BB$69=0,0,IFERROR(INDEX('INPUT | KSz &gt; Technik'!$H$13:$H$42,MATCH(Nebenrechnungen!$D28,'INPUT | KSz &gt; Technik'!$C$13:$C$42,0)),0))</f>
        <v>0</v>
      </c>
      <c r="AF28" s="325">
        <f ca="1">IFERROR(INDEX('INPUT | KSz &gt; Kosten'!$K$54:$K$83,MATCH(Nebenrechnungen!$D28,'INPUT | KSz &gt; Kosten'!$H$54:$H$83,0)),0)</f>
        <v>0</v>
      </c>
      <c r="AG28" s="186">
        <f t="shared" ca="1" si="6"/>
        <v>0</v>
      </c>
      <c r="AI28" s="186">
        <f>IF(SUM(AD28)=0,0,'INPUT | TSz &gt; Kosten'!$E$90*(1+AI$17)^Ablage!$D58)</f>
        <v>0</v>
      </c>
      <c r="AK28" s="186">
        <f>IF($BB$69=0,0,(IF(AK$12='INPUT | KSz &gt; Kosten'!$P$101,'INPUT | KSz &gt; Kosten'!$I$90,'INPUT | KSz &gt; Kosten'!$I$90*AB28))*(1+AK$17)^Ablage!$D58*Ablage!$E58)</f>
        <v>0</v>
      </c>
      <c r="AL28" s="186">
        <f ca="1">IF($D28&gt;='INPUT | KSz &gt; Kosten'!$I$93,Nebenrechnungen!AK28,0)</f>
        <v>0</v>
      </c>
      <c r="AM28" s="46"/>
      <c r="AN28" s="185">
        <f t="shared" si="3"/>
        <v>0</v>
      </c>
      <c r="AO28" s="46">
        <f ca="1">IFERROR(INDEX('INPUT | KSz &gt; Erlöse &amp; Finanz'!$G$17:$G$46,MATCH(Nebenrechnungen!$D28,'INPUT | KSz &gt; Erlöse &amp; Finanz'!$C$17:$C$46,0)),0)</f>
        <v>0</v>
      </c>
      <c r="AP28" s="186">
        <f t="shared" ca="1" si="7"/>
        <v>0</v>
      </c>
      <c r="AQ28" s="186"/>
      <c r="AR28" s="187">
        <f>IF($BB$69=0,0,IFERROR(INDEX('INPUT | KSz &gt; Erlöse &amp; Finanz'!$M$17:$M$46,MATCH(Nebenrechnungen!$D28,'INPUT | KSz &gt; Erlöse &amp; Finanz'!$C$17:$C$46,0)),0))</f>
        <v>0</v>
      </c>
      <c r="AS28" s="187">
        <f>IF($BB$69=0,0,IFERROR(INDEX('INPUT | KSz &gt; Erlöse &amp; Finanz'!$O$17:$O$46,MATCH(Nebenrechnungen!$D28,'INPUT | KSz &gt; Erlöse &amp; Finanz'!$C$17:$C$46,0)),0))</f>
        <v>0</v>
      </c>
      <c r="AT28" s="187">
        <f t="shared" si="8"/>
        <v>0</v>
      </c>
    </row>
    <row r="29" spans="2:62">
      <c r="B29" s="112" t="s">
        <v>230</v>
      </c>
      <c r="C29">
        <v>7</v>
      </c>
      <c r="D29" s="370">
        <f ca="1">'INPUT | TSz &gt; Kosten'!C20</f>
        <v>2030</v>
      </c>
      <c r="E29" s="26"/>
      <c r="F29" s="186">
        <f>SUM('INPUT | TSz &gt; Kosten'!$E20:$K20)</f>
        <v>0</v>
      </c>
      <c r="G29" s="186">
        <f t="shared" si="9"/>
        <v>0</v>
      </c>
      <c r="H29" s="26"/>
      <c r="I29" s="186">
        <f ca="1">IFERROR(INDEX('INPUT | TSz &gt; Technik'!$H$13:$H$42,MATCH(Nebenrechnungen!$D29,'INPUT | TSz &gt; Technik'!$C$13:$C$42,0)),0)</f>
        <v>0</v>
      </c>
      <c r="J29" s="320"/>
      <c r="K29" s="325">
        <f ca="1">IFERROR(INDEX('INPUT | TSz &gt; Kosten'!$K$54:$K$83,MATCH(Nebenrechnungen!D29,'INPUT | TSz &gt; Kosten'!$H$54:$H$83,0)),0)</f>
        <v>0</v>
      </c>
      <c r="L29" s="186">
        <f t="shared" ca="1" si="0"/>
        <v>0</v>
      </c>
      <c r="M29" s="26"/>
      <c r="N29" s="186">
        <f ca="1">IF(SUM(I29)=0,0,'INPUT | TSz &gt; Kosten'!$E$90*(1+N$17)^Ablage!$D59)</f>
        <v>0</v>
      </c>
      <c r="O29" s="26"/>
      <c r="P29" s="186">
        <f ca="1">(IF(P$12='INPUT | TSz &gt; Kosten'!$P$101,'INPUT | TSz &gt; Kosten'!$I$90,'INPUT | TSz &gt; Kosten'!$I$90*G29))*(1+P$17)^Ablage!$D59*Ablage!$E59</f>
        <v>0</v>
      </c>
      <c r="Q29" s="186">
        <f ca="1">IF($D29&gt;='INPUT | TSz &gt; Kosten'!$I$93,Nebenrechnungen!P29,0)</f>
        <v>0</v>
      </c>
      <c r="R29" s="46"/>
      <c r="S29" s="185">
        <f t="shared" ca="1" si="1"/>
        <v>0</v>
      </c>
      <c r="T29" s="46">
        <f ca="1">IFERROR(INDEX('INPUT | TSz &gt; Erlöse &amp; Finanz'!$G$17:$G$46,MATCH(Nebenrechnungen!$D29,'INPUT | TSz &gt; Erlöse &amp; Finanz'!$C$17:$C$46,0)),0)</f>
        <v>0</v>
      </c>
      <c r="U29" s="186">
        <f t="shared" ca="1" si="2"/>
        <v>0</v>
      </c>
      <c r="V29" s="186"/>
      <c r="W29" s="187">
        <f ca="1">IFERROR(INDEX('INPUT | TSz &gt; Erlöse &amp; Finanz'!$M$17:$M$46,MATCH(Nebenrechnungen!$D29,'INPUT | TSz &gt; Erlöse &amp; Finanz'!$C$17:$C$46,0)),0)</f>
        <v>0</v>
      </c>
      <c r="X29" s="187">
        <f ca="1">IFERROR(INDEX('INPUT | TSz &gt; Erlöse &amp; Finanz'!$O$17:$O$46,MATCH(Nebenrechnungen!$D29,'INPUT | TSz &gt; Erlöse &amp; Finanz'!$C$17:$C$46,0)),0)</f>
        <v>0</v>
      </c>
      <c r="Y29" s="187">
        <f t="shared" ca="1" si="5"/>
        <v>0</v>
      </c>
      <c r="AA29" s="186">
        <f>IF($BB$69=0,0,SUM('INPUT | KSz &gt; Kosten'!$E20:$K20))</f>
        <v>0</v>
      </c>
      <c r="AB29" s="186">
        <f t="shared" si="10"/>
        <v>0</v>
      </c>
      <c r="AC29" s="186"/>
      <c r="AD29" s="186">
        <f>IF($BB$69=0,0,IFERROR(INDEX('INPUT | KSz &gt; Technik'!$H$13:$H$42,MATCH(Nebenrechnungen!$D29,'INPUT | KSz &gt; Technik'!$C$13:$C$42,0)),0))</f>
        <v>0</v>
      </c>
      <c r="AF29" s="325">
        <f ca="1">IFERROR(INDEX('INPUT | KSz &gt; Kosten'!$K$54:$K$83,MATCH(Nebenrechnungen!$D29,'INPUT | KSz &gt; Kosten'!$H$54:$H$83,0)),0)</f>
        <v>0</v>
      </c>
      <c r="AG29" s="186">
        <f t="shared" ca="1" si="6"/>
        <v>0</v>
      </c>
      <c r="AI29" s="186">
        <f>IF(SUM(AD29)=0,0,'INPUT | TSz &gt; Kosten'!$E$90*(1+AI$17)^Ablage!$D59)</f>
        <v>0</v>
      </c>
      <c r="AK29" s="186">
        <f>IF($BB$69=0,0,(IF(AK$12='INPUT | KSz &gt; Kosten'!$P$101,'INPUT | KSz &gt; Kosten'!$I$90,'INPUT | KSz &gt; Kosten'!$I$90*AB29))*(1+AK$17)^Ablage!$D59*Ablage!$E59)</f>
        <v>0</v>
      </c>
      <c r="AL29" s="186">
        <f ca="1">IF($D29&gt;='INPUT | KSz &gt; Kosten'!$I$93,Nebenrechnungen!AK29,0)</f>
        <v>0</v>
      </c>
      <c r="AM29" s="46"/>
      <c r="AN29" s="185">
        <f t="shared" si="3"/>
        <v>0</v>
      </c>
      <c r="AO29" s="46">
        <f ca="1">IFERROR(INDEX('INPUT | KSz &gt; Erlöse &amp; Finanz'!$G$17:$G$46,MATCH(Nebenrechnungen!$D29,'INPUT | KSz &gt; Erlöse &amp; Finanz'!$C$17:$C$46,0)),0)</f>
        <v>0</v>
      </c>
      <c r="AP29" s="186">
        <f t="shared" ca="1" si="7"/>
        <v>0</v>
      </c>
      <c r="AQ29" s="186"/>
      <c r="AR29" s="187">
        <f>IF($BB$69=0,0,IFERROR(INDEX('INPUT | KSz &gt; Erlöse &amp; Finanz'!$M$17:$M$46,MATCH(Nebenrechnungen!$D29,'INPUT | KSz &gt; Erlöse &amp; Finanz'!$C$17:$C$46,0)),0))</f>
        <v>0</v>
      </c>
      <c r="AS29" s="187">
        <f>IF($BB$69=0,0,IFERROR(INDEX('INPUT | KSz &gt; Erlöse &amp; Finanz'!$O$17:$O$46,MATCH(Nebenrechnungen!$D29,'INPUT | KSz &gt; Erlöse &amp; Finanz'!$C$17:$C$46,0)),0))</f>
        <v>0</v>
      </c>
      <c r="AT29" s="187">
        <f t="shared" si="8"/>
        <v>0</v>
      </c>
    </row>
    <row r="30" spans="2:62">
      <c r="B30" s="112" t="s">
        <v>230</v>
      </c>
      <c r="C30">
        <v>8</v>
      </c>
      <c r="D30" s="370">
        <f ca="1">'INPUT | TSz &gt; Kosten'!C21</f>
        <v>2031</v>
      </c>
      <c r="E30" s="26"/>
      <c r="F30" s="186">
        <f>SUM('INPUT | TSz &gt; Kosten'!$E21:$K21)</f>
        <v>0</v>
      </c>
      <c r="G30" s="186">
        <f t="shared" si="9"/>
        <v>0</v>
      </c>
      <c r="H30" s="26"/>
      <c r="I30" s="186">
        <f ca="1">IFERROR(INDEX('INPUT | TSz &gt; Technik'!$H$13:$H$42,MATCH(Nebenrechnungen!$D30,'INPUT | TSz &gt; Technik'!$C$13:$C$42,0)),0)</f>
        <v>0</v>
      </c>
      <c r="J30" s="320"/>
      <c r="K30" s="325">
        <f ca="1">IFERROR(INDEX('INPUT | TSz &gt; Kosten'!$K$54:$K$83,MATCH(Nebenrechnungen!D30,'INPUT | TSz &gt; Kosten'!$H$54:$H$83,0)),0)</f>
        <v>0</v>
      </c>
      <c r="L30" s="186">
        <f t="shared" ca="1" si="0"/>
        <v>0</v>
      </c>
      <c r="M30" s="26"/>
      <c r="N30" s="186">
        <f ca="1">IF(SUM(I30)=0,0,'INPUT | TSz &gt; Kosten'!$E$90*(1+N$17)^Ablage!$D60)</f>
        <v>0</v>
      </c>
      <c r="O30" s="26"/>
      <c r="P30" s="186">
        <f ca="1">(IF(P$12='INPUT | TSz &gt; Kosten'!$P$101,'INPUT | TSz &gt; Kosten'!$I$90,'INPUT | TSz &gt; Kosten'!$I$90*G30))*(1+P$17)^Ablage!$D60*Ablage!$E60</f>
        <v>0</v>
      </c>
      <c r="Q30" s="186">
        <f ca="1">IF($D30&gt;='INPUT | TSz &gt; Kosten'!$I$93,Nebenrechnungen!P30,0)</f>
        <v>0</v>
      </c>
      <c r="R30" s="46"/>
      <c r="S30" s="185">
        <f t="shared" ca="1" si="1"/>
        <v>0</v>
      </c>
      <c r="T30" s="46">
        <f ca="1">IFERROR(INDEX('INPUT | TSz &gt; Erlöse &amp; Finanz'!$G$17:$G$46,MATCH(Nebenrechnungen!$D30,'INPUT | TSz &gt; Erlöse &amp; Finanz'!$C$17:$C$46,0)),0)</f>
        <v>0</v>
      </c>
      <c r="U30" s="186">
        <f t="shared" ca="1" si="2"/>
        <v>0</v>
      </c>
      <c r="V30" s="186"/>
      <c r="W30" s="187">
        <f ca="1">IFERROR(INDEX('INPUT | TSz &gt; Erlöse &amp; Finanz'!$M$17:$M$46,MATCH(Nebenrechnungen!$D30,'INPUT | TSz &gt; Erlöse &amp; Finanz'!$C$17:$C$46,0)),0)</f>
        <v>0</v>
      </c>
      <c r="X30" s="187">
        <f ca="1">IFERROR(INDEX('INPUT | TSz &gt; Erlöse &amp; Finanz'!$O$17:$O$46,MATCH(Nebenrechnungen!$D30,'INPUT | TSz &gt; Erlöse &amp; Finanz'!$C$17:$C$46,0)),0)</f>
        <v>0</v>
      </c>
      <c r="Y30" s="187">
        <f t="shared" ca="1" si="5"/>
        <v>0</v>
      </c>
      <c r="AA30" s="186">
        <f>IF($BB$69=0,0,SUM('INPUT | KSz &gt; Kosten'!$E21:$K21))</f>
        <v>0</v>
      </c>
      <c r="AB30" s="186">
        <f t="shared" si="10"/>
        <v>0</v>
      </c>
      <c r="AC30" s="186"/>
      <c r="AD30" s="186">
        <f>IF($BB$69=0,0,IFERROR(INDEX('INPUT | KSz &gt; Technik'!$H$13:$H$42,MATCH(Nebenrechnungen!$D30,'INPUT | KSz &gt; Technik'!$C$13:$C$42,0)),0))</f>
        <v>0</v>
      </c>
      <c r="AF30" s="325">
        <f ca="1">IFERROR(INDEX('INPUT | KSz &gt; Kosten'!$K$54:$K$83,MATCH(Nebenrechnungen!$D30,'INPUT | KSz &gt; Kosten'!$H$54:$H$83,0)),0)</f>
        <v>0</v>
      </c>
      <c r="AG30" s="186">
        <f t="shared" ca="1" si="6"/>
        <v>0</v>
      </c>
      <c r="AI30" s="186">
        <f>IF(SUM(AD30)=0,0,'INPUT | TSz &gt; Kosten'!$E$90*(1+AI$17)^Ablage!$D60)</f>
        <v>0</v>
      </c>
      <c r="AK30" s="186">
        <f>IF($BB$69=0,0,(IF(AK$12='INPUT | KSz &gt; Kosten'!$P$101,'INPUT | KSz &gt; Kosten'!$I$90,'INPUT | KSz &gt; Kosten'!$I$90*AB30))*(1+AK$17)^Ablage!$D60*Ablage!$E60)</f>
        <v>0</v>
      </c>
      <c r="AL30" s="186">
        <f ca="1">IF($D30&gt;='INPUT | KSz &gt; Kosten'!$I$93,Nebenrechnungen!AK30,0)</f>
        <v>0</v>
      </c>
      <c r="AM30" s="46"/>
      <c r="AN30" s="185">
        <f t="shared" si="3"/>
        <v>0</v>
      </c>
      <c r="AO30" s="46">
        <f ca="1">IFERROR(INDEX('INPUT | KSz &gt; Erlöse &amp; Finanz'!$G$17:$G$46,MATCH(Nebenrechnungen!$D30,'INPUT | KSz &gt; Erlöse &amp; Finanz'!$C$17:$C$46,0)),0)</f>
        <v>0</v>
      </c>
      <c r="AP30" s="186">
        <f t="shared" ca="1" si="7"/>
        <v>0</v>
      </c>
      <c r="AQ30" s="186"/>
      <c r="AR30" s="187">
        <f>IF($BB$69=0,0,IFERROR(INDEX('INPUT | KSz &gt; Erlöse &amp; Finanz'!$M$17:$M$46,MATCH(Nebenrechnungen!$D30,'INPUT | KSz &gt; Erlöse &amp; Finanz'!$C$17:$C$46,0)),0))</f>
        <v>0</v>
      </c>
      <c r="AS30" s="187">
        <f>IF($BB$69=0,0,IFERROR(INDEX('INPUT | KSz &gt; Erlöse &amp; Finanz'!$O$17:$O$46,MATCH(Nebenrechnungen!$D30,'INPUT | KSz &gt; Erlöse &amp; Finanz'!$C$17:$C$46,0)),0))</f>
        <v>0</v>
      </c>
      <c r="AT30" s="187">
        <f t="shared" si="8"/>
        <v>0</v>
      </c>
    </row>
    <row r="31" spans="2:62">
      <c r="B31" s="112" t="s">
        <v>230</v>
      </c>
      <c r="C31">
        <v>9</v>
      </c>
      <c r="D31" s="370">
        <f ca="1">'INPUT | TSz &gt; Kosten'!C22</f>
        <v>2032</v>
      </c>
      <c r="E31" s="26"/>
      <c r="F31" s="186">
        <f>SUM('INPUT | TSz &gt; Kosten'!$E22:$K22)</f>
        <v>0</v>
      </c>
      <c r="G31" s="186">
        <f t="shared" si="9"/>
        <v>0</v>
      </c>
      <c r="H31" s="26"/>
      <c r="I31" s="186">
        <f ca="1">IFERROR(INDEX('INPUT | TSz &gt; Technik'!$H$13:$H$42,MATCH(Nebenrechnungen!$D31,'INPUT | TSz &gt; Technik'!$C$13:$C$42,0)),0)</f>
        <v>0</v>
      </c>
      <c r="J31" s="320"/>
      <c r="K31" s="325">
        <f ca="1">IFERROR(INDEX('INPUT | TSz &gt; Kosten'!$K$54:$K$83,MATCH(Nebenrechnungen!D31,'INPUT | TSz &gt; Kosten'!$H$54:$H$83,0)),0)</f>
        <v>0</v>
      </c>
      <c r="L31" s="186">
        <f t="shared" ca="1" si="0"/>
        <v>0</v>
      </c>
      <c r="M31" s="26"/>
      <c r="N31" s="186">
        <f ca="1">IF(SUM(I31)=0,0,'INPUT | TSz &gt; Kosten'!$E$90*(1+N$17)^Ablage!$D61)</f>
        <v>0</v>
      </c>
      <c r="O31" s="26"/>
      <c r="P31" s="186">
        <f ca="1">(IF(P$12='INPUT | TSz &gt; Kosten'!$P$101,'INPUT | TSz &gt; Kosten'!$I$90,'INPUT | TSz &gt; Kosten'!$I$90*G31))*(1+P$17)^Ablage!$D61*Ablage!$E61</f>
        <v>0</v>
      </c>
      <c r="Q31" s="186">
        <f ca="1">IF($D31&gt;='INPUT | TSz &gt; Kosten'!$I$93,Nebenrechnungen!P31,0)</f>
        <v>0</v>
      </c>
      <c r="R31" s="46"/>
      <c r="S31" s="185">
        <f t="shared" ca="1" si="1"/>
        <v>0</v>
      </c>
      <c r="T31" s="46">
        <f ca="1">IFERROR(INDEX('INPUT | TSz &gt; Erlöse &amp; Finanz'!$G$17:$G$46,MATCH(Nebenrechnungen!$D31,'INPUT | TSz &gt; Erlöse &amp; Finanz'!$C$17:$C$46,0)),0)</f>
        <v>0</v>
      </c>
      <c r="U31" s="186">
        <f t="shared" ca="1" si="2"/>
        <v>0</v>
      </c>
      <c r="V31" s="186"/>
      <c r="W31" s="187">
        <f ca="1">IFERROR(INDEX('INPUT | TSz &gt; Erlöse &amp; Finanz'!$M$17:$M$46,MATCH(Nebenrechnungen!$D31,'INPUT | TSz &gt; Erlöse &amp; Finanz'!$C$17:$C$46,0)),0)</f>
        <v>0</v>
      </c>
      <c r="X31" s="187">
        <f ca="1">IFERROR(INDEX('INPUT | TSz &gt; Erlöse &amp; Finanz'!$O$17:$O$46,MATCH(Nebenrechnungen!$D31,'INPUT | TSz &gt; Erlöse &amp; Finanz'!$C$17:$C$46,0)),0)</f>
        <v>0</v>
      </c>
      <c r="Y31" s="187">
        <f t="shared" ca="1" si="5"/>
        <v>0</v>
      </c>
      <c r="AA31" s="186">
        <f>IF($BB$69=0,0,SUM('INPUT | KSz &gt; Kosten'!$E22:$K22))</f>
        <v>0</v>
      </c>
      <c r="AB31" s="186">
        <f t="shared" si="10"/>
        <v>0</v>
      </c>
      <c r="AC31" s="186"/>
      <c r="AD31" s="186">
        <f>IF($BB$69=0,0,IFERROR(INDEX('INPUT | KSz &gt; Technik'!$H$13:$H$42,MATCH(Nebenrechnungen!$D31,'INPUT | KSz &gt; Technik'!$C$13:$C$42,0)),0))</f>
        <v>0</v>
      </c>
      <c r="AF31" s="325">
        <f ca="1">IFERROR(INDEX('INPUT | KSz &gt; Kosten'!$K$54:$K$83,MATCH(Nebenrechnungen!$D31,'INPUT | KSz &gt; Kosten'!$H$54:$H$83,0)),0)</f>
        <v>0</v>
      </c>
      <c r="AG31" s="186">
        <f t="shared" ca="1" si="6"/>
        <v>0</v>
      </c>
      <c r="AI31" s="186">
        <f>IF(SUM(AD31)=0,0,'INPUT | TSz &gt; Kosten'!$E$90*(1+AI$17)^Ablage!$D61)</f>
        <v>0</v>
      </c>
      <c r="AK31" s="186">
        <f>IF($BB$69=0,0,(IF(AK$12='INPUT | KSz &gt; Kosten'!$P$101,'INPUT | KSz &gt; Kosten'!$I$90,'INPUT | KSz &gt; Kosten'!$I$90*AB31))*(1+AK$17)^Ablage!$D61*Ablage!$E61)</f>
        <v>0</v>
      </c>
      <c r="AL31" s="186">
        <f ca="1">IF($D31&gt;='INPUT | KSz &gt; Kosten'!$I$93,Nebenrechnungen!AK31,0)</f>
        <v>0</v>
      </c>
      <c r="AM31" s="46"/>
      <c r="AN31" s="185">
        <f t="shared" si="3"/>
        <v>0</v>
      </c>
      <c r="AO31" s="46">
        <f ca="1">IFERROR(INDEX('INPUT | KSz &gt; Erlöse &amp; Finanz'!$G$17:$G$46,MATCH(Nebenrechnungen!$D31,'INPUT | KSz &gt; Erlöse &amp; Finanz'!$C$17:$C$46,0)),0)</f>
        <v>0</v>
      </c>
      <c r="AP31" s="186">
        <f t="shared" ca="1" si="7"/>
        <v>0</v>
      </c>
      <c r="AQ31" s="186"/>
      <c r="AR31" s="187">
        <f>IF($BB$69=0,0,IFERROR(INDEX('INPUT | KSz &gt; Erlöse &amp; Finanz'!$M$17:$M$46,MATCH(Nebenrechnungen!$D31,'INPUT | KSz &gt; Erlöse &amp; Finanz'!$C$17:$C$46,0)),0))</f>
        <v>0</v>
      </c>
      <c r="AS31" s="187">
        <f>IF($BB$69=0,0,IFERROR(INDEX('INPUT | KSz &gt; Erlöse &amp; Finanz'!$O$17:$O$46,MATCH(Nebenrechnungen!$D31,'INPUT | KSz &gt; Erlöse &amp; Finanz'!$C$17:$C$46,0)),0))</f>
        <v>0</v>
      </c>
      <c r="AT31" s="187">
        <f t="shared" si="8"/>
        <v>0</v>
      </c>
    </row>
    <row r="32" spans="2:62">
      <c r="B32" s="112" t="s">
        <v>230</v>
      </c>
      <c r="C32">
        <v>10</v>
      </c>
      <c r="D32" s="370">
        <f ca="1">'INPUT | TSz &gt; Kosten'!C23</f>
        <v>2033</v>
      </c>
      <c r="E32" s="26"/>
      <c r="F32" s="186">
        <f>SUM('INPUT | TSz &gt; Kosten'!$E23:$K23)</f>
        <v>0</v>
      </c>
      <c r="G32" s="186">
        <f t="shared" si="9"/>
        <v>0</v>
      </c>
      <c r="H32" s="26"/>
      <c r="I32" s="186">
        <f ca="1">IFERROR(INDEX('INPUT | TSz &gt; Technik'!$H$13:$H$42,MATCH(Nebenrechnungen!$D32,'INPUT | TSz &gt; Technik'!$C$13:$C$42,0)),0)</f>
        <v>0</v>
      </c>
      <c r="J32" s="320"/>
      <c r="K32" s="325">
        <f ca="1">IFERROR(INDEX('INPUT | TSz &gt; Kosten'!$K$54:$K$83,MATCH(Nebenrechnungen!D32,'INPUT | TSz &gt; Kosten'!$H$54:$H$83,0)),0)</f>
        <v>0</v>
      </c>
      <c r="L32" s="186">
        <f t="shared" ca="1" si="0"/>
        <v>0</v>
      </c>
      <c r="M32" s="26"/>
      <c r="N32" s="186">
        <f ca="1">IF(SUM(I32)=0,0,'INPUT | TSz &gt; Kosten'!$E$90*(1+N$17)^Ablage!$D62)</f>
        <v>0</v>
      </c>
      <c r="O32" s="26"/>
      <c r="P32" s="186">
        <f ca="1">(IF(P$12='INPUT | TSz &gt; Kosten'!$P$101,'INPUT | TSz &gt; Kosten'!$I$90,'INPUT | TSz &gt; Kosten'!$I$90*G32))*(1+P$17)^Ablage!$D62*Ablage!$E62</f>
        <v>0</v>
      </c>
      <c r="Q32" s="186">
        <f ca="1">IF($D32&gt;='INPUT | TSz &gt; Kosten'!$I$93,Nebenrechnungen!P32,0)</f>
        <v>0</v>
      </c>
      <c r="R32" s="46"/>
      <c r="S32" s="185">
        <f t="shared" ca="1" si="1"/>
        <v>0</v>
      </c>
      <c r="T32" s="46">
        <f ca="1">IFERROR(INDEX('INPUT | TSz &gt; Erlöse &amp; Finanz'!$G$17:$G$46,MATCH(Nebenrechnungen!$D32,'INPUT | TSz &gt; Erlöse &amp; Finanz'!$C$17:$C$46,0)),0)</f>
        <v>0</v>
      </c>
      <c r="U32" s="186">
        <f t="shared" ca="1" si="2"/>
        <v>0</v>
      </c>
      <c r="V32" s="186"/>
      <c r="W32" s="187">
        <f ca="1">IFERROR(INDEX('INPUT | TSz &gt; Erlöse &amp; Finanz'!$M$17:$M$46,MATCH(Nebenrechnungen!$D32,'INPUT | TSz &gt; Erlöse &amp; Finanz'!$C$17:$C$46,0)),0)</f>
        <v>0</v>
      </c>
      <c r="X32" s="187">
        <f ca="1">IFERROR(INDEX('INPUT | TSz &gt; Erlöse &amp; Finanz'!$O$17:$O$46,MATCH(Nebenrechnungen!$D32,'INPUT | TSz &gt; Erlöse &amp; Finanz'!$C$17:$C$46,0)),0)</f>
        <v>0</v>
      </c>
      <c r="Y32" s="187">
        <f t="shared" ca="1" si="5"/>
        <v>0</v>
      </c>
      <c r="AA32" s="186">
        <f>IF($BB$69=0,0,SUM('INPUT | KSz &gt; Kosten'!$E23:$K23))</f>
        <v>0</v>
      </c>
      <c r="AB32" s="186">
        <f t="shared" si="10"/>
        <v>0</v>
      </c>
      <c r="AC32" s="186"/>
      <c r="AD32" s="186">
        <f>IF($BB$69=0,0,IFERROR(INDEX('INPUT | KSz &gt; Technik'!$H$13:$H$42,MATCH(Nebenrechnungen!$D32,'INPUT | KSz &gt; Technik'!$C$13:$C$42,0)),0))</f>
        <v>0</v>
      </c>
      <c r="AF32" s="325">
        <f ca="1">IFERROR(INDEX('INPUT | KSz &gt; Kosten'!$K$54:$K$83,MATCH(Nebenrechnungen!$D32,'INPUT | KSz &gt; Kosten'!$H$54:$H$83,0)),0)</f>
        <v>0</v>
      </c>
      <c r="AG32" s="186">
        <f t="shared" ca="1" si="6"/>
        <v>0</v>
      </c>
      <c r="AI32" s="186">
        <f>IF(SUM(AD32)=0,0,'INPUT | TSz &gt; Kosten'!$E$90*(1+AI$17)^Ablage!$D62)</f>
        <v>0</v>
      </c>
      <c r="AK32" s="186">
        <f>IF($BB$69=0,0,(IF(AK$12='INPUT | KSz &gt; Kosten'!$P$101,'INPUT | KSz &gt; Kosten'!$I$90,'INPUT | KSz &gt; Kosten'!$I$90*AB32))*(1+AK$17)^Ablage!$D62*Ablage!$E62)</f>
        <v>0</v>
      </c>
      <c r="AL32" s="186">
        <f ca="1">IF($D32&gt;='INPUT | KSz &gt; Kosten'!$I$93,Nebenrechnungen!AK32,0)</f>
        <v>0</v>
      </c>
      <c r="AM32" s="46"/>
      <c r="AN32" s="185">
        <f t="shared" si="3"/>
        <v>0</v>
      </c>
      <c r="AO32" s="46">
        <f ca="1">IFERROR(INDEX('INPUT | KSz &gt; Erlöse &amp; Finanz'!$G$17:$G$46,MATCH(Nebenrechnungen!$D32,'INPUT | KSz &gt; Erlöse &amp; Finanz'!$C$17:$C$46,0)),0)</f>
        <v>0</v>
      </c>
      <c r="AP32" s="186">
        <f t="shared" ca="1" si="7"/>
        <v>0</v>
      </c>
      <c r="AQ32" s="186"/>
      <c r="AR32" s="187">
        <f>IF($BB$69=0,0,IFERROR(INDEX('INPUT | KSz &gt; Erlöse &amp; Finanz'!$M$17:$M$46,MATCH(Nebenrechnungen!$D32,'INPUT | KSz &gt; Erlöse &amp; Finanz'!$C$17:$C$46,0)),0))</f>
        <v>0</v>
      </c>
      <c r="AS32" s="187">
        <f>IF($BB$69=0,0,IFERROR(INDEX('INPUT | KSz &gt; Erlöse &amp; Finanz'!$O$17:$O$46,MATCH(Nebenrechnungen!$D32,'INPUT | KSz &gt; Erlöse &amp; Finanz'!$C$17:$C$46,0)),0))</f>
        <v>0</v>
      </c>
      <c r="AT32" s="187">
        <f t="shared" si="8"/>
        <v>0</v>
      </c>
    </row>
    <row r="33" spans="2:46">
      <c r="B33" s="112" t="s">
        <v>230</v>
      </c>
      <c r="C33">
        <v>11</v>
      </c>
      <c r="D33" s="370">
        <f ca="1">'INPUT | TSz &gt; Kosten'!C24</f>
        <v>2034</v>
      </c>
      <c r="E33" s="26"/>
      <c r="F33" s="186">
        <f>SUM('INPUT | TSz &gt; Kosten'!$E24:$K24)</f>
        <v>0</v>
      </c>
      <c r="G33" s="186">
        <f t="shared" si="9"/>
        <v>0</v>
      </c>
      <c r="H33" s="26"/>
      <c r="I33" s="186">
        <f ca="1">IFERROR(INDEX('INPUT | TSz &gt; Technik'!$H$13:$H$42,MATCH(Nebenrechnungen!$D33,'INPUT | TSz &gt; Technik'!$C$13:$C$42,0)),0)</f>
        <v>0</v>
      </c>
      <c r="J33" s="320"/>
      <c r="K33" s="325">
        <f ca="1">IFERROR(INDEX('INPUT | TSz &gt; Kosten'!$K$54:$K$83,MATCH(Nebenrechnungen!D33,'INPUT | TSz &gt; Kosten'!$H$54:$H$83,0)),0)</f>
        <v>0</v>
      </c>
      <c r="L33" s="186">
        <f t="shared" ca="1" si="0"/>
        <v>0</v>
      </c>
      <c r="M33" s="26"/>
      <c r="N33" s="186">
        <f ca="1">IF(SUM(I33)=0,0,'INPUT | TSz &gt; Kosten'!$E$90*(1+N$17)^Ablage!$D63)</f>
        <v>0</v>
      </c>
      <c r="O33" s="26"/>
      <c r="P33" s="186">
        <f ca="1">(IF(P$12='INPUT | TSz &gt; Kosten'!$P$101,'INPUT | TSz &gt; Kosten'!$I$90,'INPUT | TSz &gt; Kosten'!$I$90*G33))*(1+P$17)^Ablage!$D63*Ablage!$E63</f>
        <v>0</v>
      </c>
      <c r="Q33" s="186">
        <f ca="1">IF($D33&gt;='INPUT | TSz &gt; Kosten'!$I$93,Nebenrechnungen!P33,0)</f>
        <v>0</v>
      </c>
      <c r="R33" s="46"/>
      <c r="S33" s="185">
        <f t="shared" ca="1" si="1"/>
        <v>0</v>
      </c>
      <c r="T33" s="46">
        <f ca="1">IFERROR(INDEX('INPUT | TSz &gt; Erlöse &amp; Finanz'!$G$17:$G$46,MATCH(Nebenrechnungen!$D33,'INPUT | TSz &gt; Erlöse &amp; Finanz'!$C$17:$C$46,0)),0)</f>
        <v>0</v>
      </c>
      <c r="U33" s="186">
        <f t="shared" ca="1" si="2"/>
        <v>0</v>
      </c>
      <c r="V33" s="186"/>
      <c r="W33" s="187">
        <f ca="1">IFERROR(INDEX('INPUT | TSz &gt; Erlöse &amp; Finanz'!$M$17:$M$46,MATCH(Nebenrechnungen!$D33,'INPUT | TSz &gt; Erlöse &amp; Finanz'!$C$17:$C$46,0)),0)</f>
        <v>0</v>
      </c>
      <c r="X33" s="187">
        <f ca="1">IFERROR(INDEX('INPUT | TSz &gt; Erlöse &amp; Finanz'!$O$17:$O$46,MATCH(Nebenrechnungen!$D33,'INPUT | TSz &gt; Erlöse &amp; Finanz'!$C$17:$C$46,0)),0)</f>
        <v>0</v>
      </c>
      <c r="Y33" s="187">
        <f t="shared" ca="1" si="5"/>
        <v>0</v>
      </c>
      <c r="AA33" s="186">
        <f>IF($BB$69=0,0,SUM('INPUT | KSz &gt; Kosten'!$E24:$K24))</f>
        <v>0</v>
      </c>
      <c r="AB33" s="186">
        <f t="shared" si="10"/>
        <v>0</v>
      </c>
      <c r="AC33" s="186"/>
      <c r="AD33" s="186">
        <f>IF($BB$69=0,0,IFERROR(INDEX('INPUT | KSz &gt; Technik'!$H$13:$H$42,MATCH(Nebenrechnungen!$D33,'INPUT | KSz &gt; Technik'!$C$13:$C$42,0)),0))</f>
        <v>0</v>
      </c>
      <c r="AF33" s="325">
        <f ca="1">IFERROR(INDEX('INPUT | KSz &gt; Kosten'!$K$54:$K$83,MATCH(Nebenrechnungen!$D33,'INPUT | KSz &gt; Kosten'!$H$54:$H$83,0)),0)</f>
        <v>0</v>
      </c>
      <c r="AG33" s="186">
        <f t="shared" ca="1" si="6"/>
        <v>0</v>
      </c>
      <c r="AI33" s="186">
        <f>IF(SUM(AD33)=0,0,'INPUT | TSz &gt; Kosten'!$E$90*(1+AI$17)^Ablage!$D63)</f>
        <v>0</v>
      </c>
      <c r="AK33" s="186">
        <f>IF($BB$69=0,0,(IF(AK$12='INPUT | KSz &gt; Kosten'!$P$101,'INPUT | KSz &gt; Kosten'!$I$90,'INPUT | KSz &gt; Kosten'!$I$90*AB33))*(1+AK$17)^Ablage!$D63*Ablage!$E63)</f>
        <v>0</v>
      </c>
      <c r="AL33" s="186">
        <f ca="1">IF($D33&gt;='INPUT | KSz &gt; Kosten'!$I$93,Nebenrechnungen!AK33,0)</f>
        <v>0</v>
      </c>
      <c r="AM33" s="46"/>
      <c r="AN33" s="185">
        <f t="shared" si="3"/>
        <v>0</v>
      </c>
      <c r="AO33" s="46">
        <f ca="1">IFERROR(INDEX('INPUT | KSz &gt; Erlöse &amp; Finanz'!$G$17:$G$46,MATCH(Nebenrechnungen!$D33,'INPUT | KSz &gt; Erlöse &amp; Finanz'!$C$17:$C$46,0)),0)</f>
        <v>0</v>
      </c>
      <c r="AP33" s="186">
        <f t="shared" ca="1" si="7"/>
        <v>0</v>
      </c>
      <c r="AQ33" s="186"/>
      <c r="AR33" s="187">
        <f>IF($BB$69=0,0,IFERROR(INDEX('INPUT | KSz &gt; Erlöse &amp; Finanz'!$M$17:$M$46,MATCH(Nebenrechnungen!$D33,'INPUT | KSz &gt; Erlöse &amp; Finanz'!$C$17:$C$46,0)),0))</f>
        <v>0</v>
      </c>
      <c r="AS33" s="187">
        <f>IF($BB$69=0,0,IFERROR(INDEX('INPUT | KSz &gt; Erlöse &amp; Finanz'!$O$17:$O$46,MATCH(Nebenrechnungen!$D33,'INPUT | KSz &gt; Erlöse &amp; Finanz'!$C$17:$C$46,0)),0))</f>
        <v>0</v>
      </c>
      <c r="AT33" s="187">
        <f t="shared" si="8"/>
        <v>0</v>
      </c>
    </row>
    <row r="34" spans="2:46">
      <c r="B34" s="112" t="s">
        <v>230</v>
      </c>
      <c r="C34">
        <v>12</v>
      </c>
      <c r="D34" s="370">
        <f ca="1">'INPUT | TSz &gt; Kosten'!C25</f>
        <v>2035</v>
      </c>
      <c r="E34" s="26"/>
      <c r="F34" s="186">
        <f>SUM('INPUT | TSz &gt; Kosten'!$E25:$K25)</f>
        <v>0</v>
      </c>
      <c r="G34" s="186">
        <f t="shared" si="9"/>
        <v>0</v>
      </c>
      <c r="H34" s="26"/>
      <c r="I34" s="186">
        <f ca="1">IFERROR(INDEX('INPUT | TSz &gt; Technik'!$H$13:$H$42,MATCH(Nebenrechnungen!$D34,'INPUT | TSz &gt; Technik'!$C$13:$C$42,0)),0)</f>
        <v>0</v>
      </c>
      <c r="J34" s="320"/>
      <c r="K34" s="325">
        <f ca="1">IFERROR(INDEX('INPUT | TSz &gt; Kosten'!$K$54:$K$83,MATCH(Nebenrechnungen!D34,'INPUT | TSz &gt; Kosten'!$H$54:$H$83,0)),0)</f>
        <v>0</v>
      </c>
      <c r="L34" s="186">
        <f t="shared" ca="1" si="0"/>
        <v>0</v>
      </c>
      <c r="M34" s="26"/>
      <c r="N34" s="186">
        <f ca="1">IF(SUM(I34)=0,0,'INPUT | TSz &gt; Kosten'!$E$90*(1+N$17)^Ablage!$D64)</f>
        <v>0</v>
      </c>
      <c r="O34" s="26"/>
      <c r="P34" s="186">
        <f ca="1">(IF(P$12='INPUT | TSz &gt; Kosten'!$P$101,'INPUT | TSz &gt; Kosten'!$I$90,'INPUT | TSz &gt; Kosten'!$I$90*G34))*(1+P$17)^Ablage!$D64*Ablage!$E64</f>
        <v>0</v>
      </c>
      <c r="Q34" s="186">
        <f ca="1">IF($D34&gt;='INPUT | TSz &gt; Kosten'!$I$93,Nebenrechnungen!P34,0)</f>
        <v>0</v>
      </c>
      <c r="R34" s="46"/>
      <c r="S34" s="185">
        <f t="shared" ca="1" si="1"/>
        <v>0</v>
      </c>
      <c r="T34" s="46">
        <f ca="1">IFERROR(INDEX('INPUT | TSz &gt; Erlöse &amp; Finanz'!$G$17:$G$46,MATCH(Nebenrechnungen!$D34,'INPUT | TSz &gt; Erlöse &amp; Finanz'!$C$17:$C$46,0)),0)</f>
        <v>0</v>
      </c>
      <c r="U34" s="186">
        <f t="shared" ca="1" si="2"/>
        <v>0</v>
      </c>
      <c r="V34" s="186"/>
      <c r="W34" s="187">
        <f ca="1">IFERROR(INDEX('INPUT | TSz &gt; Erlöse &amp; Finanz'!$M$17:$M$46,MATCH(Nebenrechnungen!$D34,'INPUT | TSz &gt; Erlöse &amp; Finanz'!$C$17:$C$46,0)),0)</f>
        <v>0</v>
      </c>
      <c r="X34" s="187">
        <f ca="1">IFERROR(INDEX('INPUT | TSz &gt; Erlöse &amp; Finanz'!$O$17:$O$46,MATCH(Nebenrechnungen!$D34,'INPUT | TSz &gt; Erlöse &amp; Finanz'!$C$17:$C$46,0)),0)</f>
        <v>0</v>
      </c>
      <c r="Y34" s="187">
        <f t="shared" ca="1" si="5"/>
        <v>0</v>
      </c>
      <c r="AA34" s="186">
        <f>IF($BB$69=0,0,SUM('INPUT | KSz &gt; Kosten'!$E25:$K25))</f>
        <v>0</v>
      </c>
      <c r="AB34" s="186">
        <f t="shared" si="10"/>
        <v>0</v>
      </c>
      <c r="AC34" s="186"/>
      <c r="AD34" s="186">
        <f>IF($BB$69=0,0,IFERROR(INDEX('INPUT | KSz &gt; Technik'!$H$13:$H$42,MATCH(Nebenrechnungen!$D34,'INPUT | KSz &gt; Technik'!$C$13:$C$42,0)),0))</f>
        <v>0</v>
      </c>
      <c r="AF34" s="325">
        <f ca="1">IFERROR(INDEX('INPUT | KSz &gt; Kosten'!$K$54:$K$83,MATCH(Nebenrechnungen!$D34,'INPUT | KSz &gt; Kosten'!$H$54:$H$83,0)),0)</f>
        <v>0</v>
      </c>
      <c r="AG34" s="186">
        <f t="shared" ca="1" si="6"/>
        <v>0</v>
      </c>
      <c r="AI34" s="186">
        <f>IF(SUM(AD34)=0,0,'INPUT | TSz &gt; Kosten'!$E$90*(1+AI$17)^Ablage!$D64)</f>
        <v>0</v>
      </c>
      <c r="AK34" s="186">
        <f>IF($BB$69=0,0,(IF(AK$12='INPUT | KSz &gt; Kosten'!$P$101,'INPUT | KSz &gt; Kosten'!$I$90,'INPUT | KSz &gt; Kosten'!$I$90*AB34))*(1+AK$17)^Ablage!$D64*Ablage!$E64)</f>
        <v>0</v>
      </c>
      <c r="AL34" s="186">
        <f ca="1">IF($D34&gt;='INPUT | KSz &gt; Kosten'!$I$93,Nebenrechnungen!AK34,0)</f>
        <v>0</v>
      </c>
      <c r="AM34" s="46"/>
      <c r="AN34" s="185">
        <f t="shared" si="3"/>
        <v>0</v>
      </c>
      <c r="AO34" s="46">
        <f ca="1">IFERROR(INDEX('INPUT | KSz &gt; Erlöse &amp; Finanz'!$G$17:$G$46,MATCH(Nebenrechnungen!$D34,'INPUT | KSz &gt; Erlöse &amp; Finanz'!$C$17:$C$46,0)),0)</f>
        <v>0</v>
      </c>
      <c r="AP34" s="186">
        <f t="shared" ca="1" si="7"/>
        <v>0</v>
      </c>
      <c r="AQ34" s="186"/>
      <c r="AR34" s="187">
        <f>IF($BB$69=0,0,IFERROR(INDEX('INPUT | KSz &gt; Erlöse &amp; Finanz'!$M$17:$M$46,MATCH(Nebenrechnungen!$D34,'INPUT | KSz &gt; Erlöse &amp; Finanz'!$C$17:$C$46,0)),0))</f>
        <v>0</v>
      </c>
      <c r="AS34" s="187">
        <f>IF($BB$69=0,0,IFERROR(INDEX('INPUT | KSz &gt; Erlöse &amp; Finanz'!$O$17:$O$46,MATCH(Nebenrechnungen!$D34,'INPUT | KSz &gt; Erlöse &amp; Finanz'!$C$17:$C$46,0)),0))</f>
        <v>0</v>
      </c>
      <c r="AT34" s="187">
        <f t="shared" si="8"/>
        <v>0</v>
      </c>
    </row>
    <row r="35" spans="2:46">
      <c r="B35" s="112" t="s">
        <v>230</v>
      </c>
      <c r="C35">
        <v>13</v>
      </c>
      <c r="D35" s="370">
        <f ca="1">'INPUT | TSz &gt; Kosten'!C26</f>
        <v>2036</v>
      </c>
      <c r="E35" s="26"/>
      <c r="F35" s="186">
        <f>SUM('INPUT | TSz &gt; Kosten'!$E26:$K26)</f>
        <v>0</v>
      </c>
      <c r="G35" s="186">
        <f t="shared" si="9"/>
        <v>0</v>
      </c>
      <c r="H35" s="26"/>
      <c r="I35" s="186">
        <f ca="1">IFERROR(INDEX('INPUT | TSz &gt; Technik'!$H$13:$H$42,MATCH(Nebenrechnungen!$D35,'INPUT | TSz &gt; Technik'!$C$13:$C$42,0)),0)</f>
        <v>0</v>
      </c>
      <c r="J35" s="320"/>
      <c r="K35" s="325">
        <f ca="1">IFERROR(INDEX('INPUT | TSz &gt; Kosten'!$K$54:$K$83,MATCH(Nebenrechnungen!D35,'INPUT | TSz &gt; Kosten'!$H$54:$H$83,0)),0)</f>
        <v>0</v>
      </c>
      <c r="L35" s="186">
        <f t="shared" ca="1" si="0"/>
        <v>0</v>
      </c>
      <c r="M35" s="26"/>
      <c r="N35" s="186">
        <f ca="1">IF(SUM(I35)=0,0,'INPUT | TSz &gt; Kosten'!$E$90*(1+N$17)^Ablage!$D65)</f>
        <v>0</v>
      </c>
      <c r="O35" s="26"/>
      <c r="P35" s="186">
        <f ca="1">(IF(P$12='INPUT | TSz &gt; Kosten'!$P$101,'INPUT | TSz &gt; Kosten'!$I$90,'INPUT | TSz &gt; Kosten'!$I$90*G35))*(1+P$17)^Ablage!$D65*Ablage!$E65</f>
        <v>0</v>
      </c>
      <c r="Q35" s="186">
        <f ca="1">IF($D35&gt;='INPUT | TSz &gt; Kosten'!$I$93,Nebenrechnungen!P35,0)</f>
        <v>0</v>
      </c>
      <c r="R35" s="46"/>
      <c r="S35" s="185">
        <f t="shared" ca="1" si="1"/>
        <v>0</v>
      </c>
      <c r="T35" s="46">
        <f ca="1">IFERROR(INDEX('INPUT | TSz &gt; Erlöse &amp; Finanz'!$G$17:$G$46,MATCH(Nebenrechnungen!$D35,'INPUT | TSz &gt; Erlöse &amp; Finanz'!$C$17:$C$46,0)),0)</f>
        <v>0</v>
      </c>
      <c r="U35" s="186">
        <f t="shared" ca="1" si="2"/>
        <v>0</v>
      </c>
      <c r="V35" s="186"/>
      <c r="W35" s="187">
        <f ca="1">IFERROR(INDEX('INPUT | TSz &gt; Erlöse &amp; Finanz'!$M$17:$M$46,MATCH(Nebenrechnungen!$D35,'INPUT | TSz &gt; Erlöse &amp; Finanz'!$C$17:$C$46,0)),0)</f>
        <v>0</v>
      </c>
      <c r="X35" s="187">
        <f ca="1">IFERROR(INDEX('INPUT | TSz &gt; Erlöse &amp; Finanz'!$O$17:$O$46,MATCH(Nebenrechnungen!$D35,'INPUT | TSz &gt; Erlöse &amp; Finanz'!$C$17:$C$46,0)),0)</f>
        <v>0</v>
      </c>
      <c r="Y35" s="187">
        <f t="shared" ca="1" si="5"/>
        <v>0</v>
      </c>
      <c r="AA35" s="186">
        <f>IF($BB$69=0,0,SUM('INPUT | KSz &gt; Kosten'!$E26:$K26))</f>
        <v>0</v>
      </c>
      <c r="AB35" s="186">
        <f t="shared" si="10"/>
        <v>0</v>
      </c>
      <c r="AC35" s="186"/>
      <c r="AD35" s="186">
        <f>IF($BB$69=0,0,IFERROR(INDEX('INPUT | KSz &gt; Technik'!$H$13:$H$42,MATCH(Nebenrechnungen!$D35,'INPUT | KSz &gt; Technik'!$C$13:$C$42,0)),0))</f>
        <v>0</v>
      </c>
      <c r="AF35" s="325">
        <f ca="1">IFERROR(INDEX('INPUT | KSz &gt; Kosten'!$K$54:$K$83,MATCH(Nebenrechnungen!$D35,'INPUT | KSz &gt; Kosten'!$H$54:$H$83,0)),0)</f>
        <v>0</v>
      </c>
      <c r="AG35" s="186">
        <f t="shared" ca="1" si="6"/>
        <v>0</v>
      </c>
      <c r="AI35" s="186">
        <f>IF(SUM(AD35)=0,0,'INPUT | TSz &gt; Kosten'!$E$90*(1+AI$17)^Ablage!$D65)</f>
        <v>0</v>
      </c>
      <c r="AK35" s="186">
        <f>IF($BB$69=0,0,(IF(AK$12='INPUT | KSz &gt; Kosten'!$P$101,'INPUT | KSz &gt; Kosten'!$I$90,'INPUT | KSz &gt; Kosten'!$I$90*AB35))*(1+AK$17)^Ablage!$D65*Ablage!$E65)</f>
        <v>0</v>
      </c>
      <c r="AL35" s="186">
        <f ca="1">IF($D35&gt;='INPUT | KSz &gt; Kosten'!$I$93,Nebenrechnungen!AK35,0)</f>
        <v>0</v>
      </c>
      <c r="AM35" s="46"/>
      <c r="AN35" s="185">
        <f t="shared" si="3"/>
        <v>0</v>
      </c>
      <c r="AO35" s="46">
        <f ca="1">IFERROR(INDEX('INPUT | KSz &gt; Erlöse &amp; Finanz'!$G$17:$G$46,MATCH(Nebenrechnungen!$D35,'INPUT | KSz &gt; Erlöse &amp; Finanz'!$C$17:$C$46,0)),0)</f>
        <v>0</v>
      </c>
      <c r="AP35" s="186">
        <f t="shared" ca="1" si="7"/>
        <v>0</v>
      </c>
      <c r="AQ35" s="186"/>
      <c r="AR35" s="187">
        <f>IF($BB$69=0,0,IFERROR(INDEX('INPUT | KSz &gt; Erlöse &amp; Finanz'!$M$17:$M$46,MATCH(Nebenrechnungen!$D35,'INPUT | KSz &gt; Erlöse &amp; Finanz'!$C$17:$C$46,0)),0))</f>
        <v>0</v>
      </c>
      <c r="AS35" s="187">
        <f>IF($BB$69=0,0,IFERROR(INDEX('INPUT | KSz &gt; Erlöse &amp; Finanz'!$O$17:$O$46,MATCH(Nebenrechnungen!$D35,'INPUT | KSz &gt; Erlöse &amp; Finanz'!$C$17:$C$46,0)),0))</f>
        <v>0</v>
      </c>
      <c r="AT35" s="187">
        <f t="shared" si="8"/>
        <v>0</v>
      </c>
    </row>
    <row r="36" spans="2:46">
      <c r="B36" s="112" t="s">
        <v>230</v>
      </c>
      <c r="C36">
        <v>14</v>
      </c>
      <c r="D36" s="370">
        <f ca="1">'INPUT | TSz &gt; Kosten'!C27</f>
        <v>2037</v>
      </c>
      <c r="E36" s="26"/>
      <c r="F36" s="186">
        <f>SUM('INPUT | TSz &gt; Kosten'!$E27:$K27)</f>
        <v>0</v>
      </c>
      <c r="G36" s="186">
        <f t="shared" si="9"/>
        <v>0</v>
      </c>
      <c r="H36" s="26"/>
      <c r="I36" s="186">
        <f ca="1">IFERROR(INDEX('INPUT | TSz &gt; Technik'!$H$13:$H$42,MATCH(Nebenrechnungen!$D36,'INPUT | TSz &gt; Technik'!$C$13:$C$42,0)),0)</f>
        <v>0</v>
      </c>
      <c r="J36" s="320"/>
      <c r="K36" s="325">
        <f ca="1">IFERROR(INDEX('INPUT | TSz &gt; Kosten'!$K$54:$K$83,MATCH(Nebenrechnungen!D36,'INPUT | TSz &gt; Kosten'!$H$54:$H$83,0)),0)</f>
        <v>0</v>
      </c>
      <c r="L36" s="186">
        <f t="shared" ca="1" si="0"/>
        <v>0</v>
      </c>
      <c r="M36" s="26"/>
      <c r="N36" s="186">
        <f ca="1">IF(SUM(I36)=0,0,'INPUT | TSz &gt; Kosten'!$E$90*(1+N$17)^Ablage!$D66)</f>
        <v>0</v>
      </c>
      <c r="O36" s="26"/>
      <c r="P36" s="186">
        <f ca="1">(IF(P$12='INPUT | TSz &gt; Kosten'!$P$101,'INPUT | TSz &gt; Kosten'!$I$90,'INPUT | TSz &gt; Kosten'!$I$90*G36))*(1+P$17)^Ablage!$D66*Ablage!$E66</f>
        <v>0</v>
      </c>
      <c r="Q36" s="186">
        <f ca="1">IF($D36&gt;='INPUT | TSz &gt; Kosten'!$I$93,Nebenrechnungen!P36,0)</f>
        <v>0</v>
      </c>
      <c r="R36" s="46"/>
      <c r="S36" s="185">
        <f t="shared" ca="1" si="1"/>
        <v>0</v>
      </c>
      <c r="T36" s="46">
        <f ca="1">IFERROR(INDEX('INPUT | TSz &gt; Erlöse &amp; Finanz'!$G$17:$G$46,MATCH(Nebenrechnungen!$D36,'INPUT | TSz &gt; Erlöse &amp; Finanz'!$C$17:$C$46,0)),0)</f>
        <v>0</v>
      </c>
      <c r="U36" s="186">
        <f t="shared" ca="1" si="2"/>
        <v>0</v>
      </c>
      <c r="V36" s="186"/>
      <c r="W36" s="187">
        <f ca="1">IFERROR(INDEX('INPUT | TSz &gt; Erlöse &amp; Finanz'!$M$17:$M$46,MATCH(Nebenrechnungen!$D36,'INPUT | TSz &gt; Erlöse &amp; Finanz'!$C$17:$C$46,0)),0)</f>
        <v>0</v>
      </c>
      <c r="X36" s="187">
        <f ca="1">IFERROR(INDEX('INPUT | TSz &gt; Erlöse &amp; Finanz'!$O$17:$O$46,MATCH(Nebenrechnungen!$D36,'INPUT | TSz &gt; Erlöse &amp; Finanz'!$C$17:$C$46,0)),0)</f>
        <v>0</v>
      </c>
      <c r="Y36" s="187">
        <f t="shared" ca="1" si="5"/>
        <v>0</v>
      </c>
      <c r="AA36" s="186">
        <f>IF($BB$69=0,0,SUM('INPUT | KSz &gt; Kosten'!$E27:$K27))</f>
        <v>0</v>
      </c>
      <c r="AB36" s="186">
        <f t="shared" si="10"/>
        <v>0</v>
      </c>
      <c r="AC36" s="186"/>
      <c r="AD36" s="186">
        <f>IF($BB$69=0,0,IFERROR(INDEX('INPUT | KSz &gt; Technik'!$H$13:$H$42,MATCH(Nebenrechnungen!$D36,'INPUT | KSz &gt; Technik'!$C$13:$C$42,0)),0))</f>
        <v>0</v>
      </c>
      <c r="AF36" s="325">
        <f ca="1">IFERROR(INDEX('INPUT | KSz &gt; Kosten'!$K$54:$K$83,MATCH(Nebenrechnungen!$D36,'INPUT | KSz &gt; Kosten'!$H$54:$H$83,0)),0)</f>
        <v>0</v>
      </c>
      <c r="AG36" s="186">
        <f t="shared" ca="1" si="6"/>
        <v>0</v>
      </c>
      <c r="AI36" s="186">
        <f>IF(SUM(AD36)=0,0,'INPUT | TSz &gt; Kosten'!$E$90*(1+AI$17)^Ablage!$D66)</f>
        <v>0</v>
      </c>
      <c r="AK36" s="186">
        <f>IF($BB$69=0,0,(IF(AK$12='INPUT | KSz &gt; Kosten'!$P$101,'INPUT | KSz &gt; Kosten'!$I$90,'INPUT | KSz &gt; Kosten'!$I$90*AB36))*(1+AK$17)^Ablage!$D66*Ablage!$E66)</f>
        <v>0</v>
      </c>
      <c r="AL36" s="186">
        <f ca="1">IF($D36&gt;='INPUT | KSz &gt; Kosten'!$I$93,Nebenrechnungen!AK36,0)</f>
        <v>0</v>
      </c>
      <c r="AM36" s="46"/>
      <c r="AN36" s="185">
        <f t="shared" si="3"/>
        <v>0</v>
      </c>
      <c r="AO36" s="46">
        <f ca="1">IFERROR(INDEX('INPUT | KSz &gt; Erlöse &amp; Finanz'!$G$17:$G$46,MATCH(Nebenrechnungen!$D36,'INPUT | KSz &gt; Erlöse &amp; Finanz'!$C$17:$C$46,0)),0)</f>
        <v>0</v>
      </c>
      <c r="AP36" s="186">
        <f t="shared" ca="1" si="7"/>
        <v>0</v>
      </c>
      <c r="AQ36" s="186"/>
      <c r="AR36" s="187">
        <f>IF($BB$69=0,0,IFERROR(INDEX('INPUT | KSz &gt; Erlöse &amp; Finanz'!$M$17:$M$46,MATCH(Nebenrechnungen!$D36,'INPUT | KSz &gt; Erlöse &amp; Finanz'!$C$17:$C$46,0)),0))</f>
        <v>0</v>
      </c>
      <c r="AS36" s="187">
        <f>IF($BB$69=0,0,IFERROR(INDEX('INPUT | KSz &gt; Erlöse &amp; Finanz'!$O$17:$O$46,MATCH(Nebenrechnungen!$D36,'INPUT | KSz &gt; Erlöse &amp; Finanz'!$C$17:$C$46,0)),0))</f>
        <v>0</v>
      </c>
      <c r="AT36" s="187">
        <f t="shared" si="8"/>
        <v>0</v>
      </c>
    </row>
    <row r="37" spans="2:46">
      <c r="B37" s="112" t="s">
        <v>230</v>
      </c>
      <c r="C37">
        <v>15</v>
      </c>
      <c r="D37" s="370">
        <f ca="1">'INPUT | TSz &gt; Kosten'!C28</f>
        <v>2038</v>
      </c>
      <c r="E37" s="26"/>
      <c r="F37" s="186">
        <f>SUM('INPUT | TSz &gt; Kosten'!$E28:$K28)</f>
        <v>0</v>
      </c>
      <c r="G37" s="186">
        <f t="shared" si="9"/>
        <v>0</v>
      </c>
      <c r="H37" s="26"/>
      <c r="I37" s="186">
        <f ca="1">IFERROR(INDEX('INPUT | TSz &gt; Technik'!$H$13:$H$42,MATCH(Nebenrechnungen!$D37,'INPUT | TSz &gt; Technik'!$C$13:$C$42,0)),0)</f>
        <v>0</v>
      </c>
      <c r="J37" s="320"/>
      <c r="K37" s="325">
        <f ca="1">IFERROR(INDEX('INPUT | TSz &gt; Kosten'!$K$54:$K$83,MATCH(Nebenrechnungen!D37,'INPUT | TSz &gt; Kosten'!$H$54:$H$83,0)),0)</f>
        <v>0</v>
      </c>
      <c r="L37" s="186">
        <f t="shared" ca="1" si="0"/>
        <v>0</v>
      </c>
      <c r="M37" s="26"/>
      <c r="N37" s="186">
        <f ca="1">IF(SUM(I37)=0,0,'INPUT | TSz &gt; Kosten'!$E$90*(1+N$17)^Ablage!$D67)</f>
        <v>0</v>
      </c>
      <c r="O37" s="26"/>
      <c r="P37" s="186">
        <f ca="1">(IF(P$12='INPUT | TSz &gt; Kosten'!$P$101,'INPUT | TSz &gt; Kosten'!$I$90,'INPUT | TSz &gt; Kosten'!$I$90*G37))*(1+P$17)^Ablage!$D67*Ablage!$E67</f>
        <v>0</v>
      </c>
      <c r="Q37" s="186">
        <f ca="1">IF($D37&gt;='INPUT | TSz &gt; Kosten'!$I$93,Nebenrechnungen!P37,0)</f>
        <v>0</v>
      </c>
      <c r="R37" s="46"/>
      <c r="S37" s="185">
        <f t="shared" ca="1" si="1"/>
        <v>0</v>
      </c>
      <c r="T37" s="46">
        <f ca="1">IFERROR(INDEX('INPUT | TSz &gt; Erlöse &amp; Finanz'!$G$17:$G$46,MATCH(Nebenrechnungen!$D37,'INPUT | TSz &gt; Erlöse &amp; Finanz'!$C$17:$C$46,0)),0)</f>
        <v>0</v>
      </c>
      <c r="U37" s="186">
        <f t="shared" ca="1" si="2"/>
        <v>0</v>
      </c>
      <c r="V37" s="186"/>
      <c r="W37" s="187">
        <f ca="1">IFERROR(INDEX('INPUT | TSz &gt; Erlöse &amp; Finanz'!$M$17:$M$46,MATCH(Nebenrechnungen!$D37,'INPUT | TSz &gt; Erlöse &amp; Finanz'!$C$17:$C$46,0)),0)</f>
        <v>0</v>
      </c>
      <c r="X37" s="187">
        <f ca="1">IFERROR(INDEX('INPUT | TSz &gt; Erlöse &amp; Finanz'!$O$17:$O$46,MATCH(Nebenrechnungen!$D37,'INPUT | TSz &gt; Erlöse &amp; Finanz'!$C$17:$C$46,0)),0)</f>
        <v>0</v>
      </c>
      <c r="Y37" s="187">
        <f t="shared" ca="1" si="5"/>
        <v>0</v>
      </c>
      <c r="AA37" s="186">
        <f>IF($BB$69=0,0,SUM('INPUT | KSz &gt; Kosten'!$E28:$K28))</f>
        <v>0</v>
      </c>
      <c r="AB37" s="186">
        <f t="shared" si="10"/>
        <v>0</v>
      </c>
      <c r="AC37" s="186"/>
      <c r="AD37" s="186">
        <f>IF($BB$69=0,0,IFERROR(INDEX('INPUT | KSz &gt; Technik'!$H$13:$H$42,MATCH(Nebenrechnungen!$D37,'INPUT | KSz &gt; Technik'!$C$13:$C$42,0)),0))</f>
        <v>0</v>
      </c>
      <c r="AF37" s="325">
        <f ca="1">IFERROR(INDEX('INPUT | KSz &gt; Kosten'!$K$54:$K$83,MATCH(Nebenrechnungen!$D37,'INPUT | KSz &gt; Kosten'!$H$54:$H$83,0)),0)</f>
        <v>0</v>
      </c>
      <c r="AG37" s="186">
        <f t="shared" ca="1" si="6"/>
        <v>0</v>
      </c>
      <c r="AI37" s="186">
        <f>IF(SUM(AD37)=0,0,'INPUT | TSz &gt; Kosten'!$E$90*(1+AI$17)^Ablage!$D67)</f>
        <v>0</v>
      </c>
      <c r="AK37" s="186">
        <f>IF($BB$69=0,0,(IF(AK$12='INPUT | KSz &gt; Kosten'!$P$101,'INPUT | KSz &gt; Kosten'!$I$90,'INPUT | KSz &gt; Kosten'!$I$90*AB37))*(1+AK$17)^Ablage!$D67*Ablage!$E67)</f>
        <v>0</v>
      </c>
      <c r="AL37" s="186">
        <f ca="1">IF($D37&gt;='INPUT | KSz &gt; Kosten'!$I$93,Nebenrechnungen!AK37,0)</f>
        <v>0</v>
      </c>
      <c r="AM37" s="46"/>
      <c r="AN37" s="185">
        <f t="shared" si="3"/>
        <v>0</v>
      </c>
      <c r="AO37" s="46">
        <f ca="1">IFERROR(INDEX('INPUT | KSz &gt; Erlöse &amp; Finanz'!$G$17:$G$46,MATCH(Nebenrechnungen!$D37,'INPUT | KSz &gt; Erlöse &amp; Finanz'!$C$17:$C$46,0)),0)</f>
        <v>0</v>
      </c>
      <c r="AP37" s="186">
        <f t="shared" ca="1" si="7"/>
        <v>0</v>
      </c>
      <c r="AQ37" s="186"/>
      <c r="AR37" s="187">
        <f>IF($BB$69=0,0,IFERROR(INDEX('INPUT | KSz &gt; Erlöse &amp; Finanz'!$M$17:$M$46,MATCH(Nebenrechnungen!$D37,'INPUT | KSz &gt; Erlöse &amp; Finanz'!$C$17:$C$46,0)),0))</f>
        <v>0</v>
      </c>
      <c r="AS37" s="187">
        <f>IF($BB$69=0,0,IFERROR(INDEX('INPUT | KSz &gt; Erlöse &amp; Finanz'!$O$17:$O$46,MATCH(Nebenrechnungen!$D37,'INPUT | KSz &gt; Erlöse &amp; Finanz'!$C$17:$C$46,0)),0))</f>
        <v>0</v>
      </c>
      <c r="AT37" s="187">
        <f t="shared" si="8"/>
        <v>0</v>
      </c>
    </row>
    <row r="38" spans="2:46">
      <c r="B38" s="112" t="s">
        <v>230</v>
      </c>
      <c r="C38">
        <v>16</v>
      </c>
      <c r="D38" s="370">
        <f ca="1">'INPUT | TSz &gt; Kosten'!C29</f>
        <v>2039</v>
      </c>
      <c r="E38" s="26"/>
      <c r="F38" s="186">
        <f>SUM('INPUT | TSz &gt; Kosten'!$E29:$K29)</f>
        <v>0</v>
      </c>
      <c r="G38" s="186">
        <f t="shared" si="9"/>
        <v>0</v>
      </c>
      <c r="H38" s="26"/>
      <c r="I38" s="186">
        <f ca="1">IFERROR(INDEX('INPUT | TSz &gt; Technik'!$H$13:$H$42,MATCH(Nebenrechnungen!$D38,'INPUT | TSz &gt; Technik'!$C$13:$C$42,0)),0)</f>
        <v>0</v>
      </c>
      <c r="J38" s="320"/>
      <c r="K38" s="325">
        <f ca="1">IFERROR(INDEX('INPUT | TSz &gt; Kosten'!$K$54:$K$83,MATCH(Nebenrechnungen!D38,'INPUT | TSz &gt; Kosten'!$H$54:$H$83,0)),0)</f>
        <v>0</v>
      </c>
      <c r="L38" s="186">
        <f t="shared" ca="1" si="0"/>
        <v>0</v>
      </c>
      <c r="M38" s="26"/>
      <c r="N38" s="186">
        <f ca="1">IF(SUM(I38)=0,0,'INPUT | TSz &gt; Kosten'!$E$90*(1+N$17)^Ablage!$D68)</f>
        <v>0</v>
      </c>
      <c r="O38" s="26"/>
      <c r="P38" s="186">
        <f ca="1">(IF(P$12='INPUT | TSz &gt; Kosten'!$P$101,'INPUT | TSz &gt; Kosten'!$I$90,'INPUT | TSz &gt; Kosten'!$I$90*G38))*(1+P$17)^Ablage!$D68*Ablage!$E68</f>
        <v>0</v>
      </c>
      <c r="Q38" s="186">
        <f ca="1">IF($D38&gt;='INPUT | TSz &gt; Kosten'!$I$93,Nebenrechnungen!P38,0)</f>
        <v>0</v>
      </c>
      <c r="R38" s="46"/>
      <c r="S38" s="185">
        <f t="shared" ca="1" si="1"/>
        <v>0</v>
      </c>
      <c r="T38" s="46">
        <f ca="1">IFERROR(INDEX('INPUT | TSz &gt; Erlöse &amp; Finanz'!$G$17:$G$46,MATCH(Nebenrechnungen!$D38,'INPUT | TSz &gt; Erlöse &amp; Finanz'!$C$17:$C$46,0)),0)</f>
        <v>0</v>
      </c>
      <c r="U38" s="186">
        <f t="shared" ca="1" si="2"/>
        <v>0</v>
      </c>
      <c r="V38" s="186"/>
      <c r="W38" s="187">
        <f ca="1">IFERROR(INDEX('INPUT | TSz &gt; Erlöse &amp; Finanz'!$M$17:$M$46,MATCH(Nebenrechnungen!$D38,'INPUT | TSz &gt; Erlöse &amp; Finanz'!$C$17:$C$46,0)),0)</f>
        <v>0</v>
      </c>
      <c r="X38" s="187">
        <f ca="1">IFERROR(INDEX('INPUT | TSz &gt; Erlöse &amp; Finanz'!$O$17:$O$46,MATCH(Nebenrechnungen!$D38,'INPUT | TSz &gt; Erlöse &amp; Finanz'!$C$17:$C$46,0)),0)</f>
        <v>0</v>
      </c>
      <c r="Y38" s="187">
        <f t="shared" ca="1" si="5"/>
        <v>0</v>
      </c>
      <c r="AA38" s="186">
        <f>IF($BB$69=0,0,SUM('INPUT | KSz &gt; Kosten'!$E29:$K29))</f>
        <v>0</v>
      </c>
      <c r="AB38" s="186">
        <f t="shared" si="10"/>
        <v>0</v>
      </c>
      <c r="AC38" s="186"/>
      <c r="AD38" s="186">
        <f>IF($BB$69=0,0,IFERROR(INDEX('INPUT | KSz &gt; Technik'!$H$13:$H$42,MATCH(Nebenrechnungen!$D38,'INPUT | KSz &gt; Technik'!$C$13:$C$42,0)),0))</f>
        <v>0</v>
      </c>
      <c r="AF38" s="325">
        <f ca="1">IFERROR(INDEX('INPUT | KSz &gt; Kosten'!$K$54:$K$83,MATCH(Nebenrechnungen!$D38,'INPUT | KSz &gt; Kosten'!$H$54:$H$83,0)),0)</f>
        <v>0</v>
      </c>
      <c r="AG38" s="186">
        <f t="shared" ca="1" si="6"/>
        <v>0</v>
      </c>
      <c r="AI38" s="186">
        <f>IF(SUM(AD38)=0,0,'INPUT | TSz &gt; Kosten'!$E$90*(1+AI$17)^Ablage!$D68)</f>
        <v>0</v>
      </c>
      <c r="AK38" s="186">
        <f>IF($BB$69=0,0,(IF(AK$12='INPUT | KSz &gt; Kosten'!$P$101,'INPUT | KSz &gt; Kosten'!$I$90,'INPUT | KSz &gt; Kosten'!$I$90*AB38))*(1+AK$17)^Ablage!$D68*Ablage!$E68)</f>
        <v>0</v>
      </c>
      <c r="AL38" s="186">
        <f ca="1">IF($D38&gt;='INPUT | KSz &gt; Kosten'!$I$93,Nebenrechnungen!AK38,0)</f>
        <v>0</v>
      </c>
      <c r="AM38" s="46"/>
      <c r="AN38" s="185">
        <f t="shared" si="3"/>
        <v>0</v>
      </c>
      <c r="AO38" s="46">
        <f ca="1">IFERROR(INDEX('INPUT | KSz &gt; Erlöse &amp; Finanz'!$G$17:$G$46,MATCH(Nebenrechnungen!$D38,'INPUT | KSz &gt; Erlöse &amp; Finanz'!$C$17:$C$46,0)),0)</f>
        <v>0</v>
      </c>
      <c r="AP38" s="186">
        <f t="shared" ca="1" si="7"/>
        <v>0</v>
      </c>
      <c r="AQ38" s="186"/>
      <c r="AR38" s="187">
        <f>IF($BB$69=0,0,IFERROR(INDEX('INPUT | KSz &gt; Erlöse &amp; Finanz'!$M$17:$M$46,MATCH(Nebenrechnungen!$D38,'INPUT | KSz &gt; Erlöse &amp; Finanz'!$C$17:$C$46,0)),0))</f>
        <v>0</v>
      </c>
      <c r="AS38" s="187">
        <f>IF($BB$69=0,0,IFERROR(INDEX('INPUT | KSz &gt; Erlöse &amp; Finanz'!$O$17:$O$46,MATCH(Nebenrechnungen!$D38,'INPUT | KSz &gt; Erlöse &amp; Finanz'!$C$17:$C$46,0)),0))</f>
        <v>0</v>
      </c>
      <c r="AT38" s="187">
        <f t="shared" si="8"/>
        <v>0</v>
      </c>
    </row>
    <row r="39" spans="2:46">
      <c r="B39" s="112" t="s">
        <v>230</v>
      </c>
      <c r="C39">
        <v>17</v>
      </c>
      <c r="D39" s="370">
        <f ca="1">'INPUT | TSz &gt; Kosten'!C30</f>
        <v>2040</v>
      </c>
      <c r="E39" s="26"/>
      <c r="F39" s="186">
        <f>SUM('INPUT | TSz &gt; Kosten'!$E30:$K30)</f>
        <v>0</v>
      </c>
      <c r="G39" s="186">
        <f t="shared" si="9"/>
        <v>0</v>
      </c>
      <c r="H39" s="26"/>
      <c r="I39" s="186">
        <f ca="1">IFERROR(INDEX('INPUT | TSz &gt; Technik'!$H$13:$H$42,MATCH(Nebenrechnungen!$D39,'INPUT | TSz &gt; Technik'!$C$13:$C$42,0)),0)</f>
        <v>0</v>
      </c>
      <c r="J39" s="320"/>
      <c r="K39" s="325">
        <f ca="1">IFERROR(INDEX('INPUT | TSz &gt; Kosten'!$K$54:$K$83,MATCH(Nebenrechnungen!D39,'INPUT | TSz &gt; Kosten'!$H$54:$H$83,0)),0)</f>
        <v>0</v>
      </c>
      <c r="L39" s="186">
        <f t="shared" ca="1" si="0"/>
        <v>0</v>
      </c>
      <c r="M39" s="26"/>
      <c r="N39" s="186">
        <f ca="1">IF(SUM(I39)=0,0,'INPUT | TSz &gt; Kosten'!$E$90*(1+N$17)^Ablage!$D69)</f>
        <v>0</v>
      </c>
      <c r="O39" s="26"/>
      <c r="P39" s="186">
        <f ca="1">(IF(P$12='INPUT | TSz &gt; Kosten'!$P$101,'INPUT | TSz &gt; Kosten'!$I$90,'INPUT | TSz &gt; Kosten'!$I$90*G39))*(1+P$17)^Ablage!$D69*Ablage!$E69</f>
        <v>0</v>
      </c>
      <c r="Q39" s="186">
        <f ca="1">IF($D39&gt;='INPUT | TSz &gt; Kosten'!$I$93,Nebenrechnungen!P39,0)</f>
        <v>0</v>
      </c>
      <c r="R39" s="46"/>
      <c r="S39" s="185">
        <f t="shared" ca="1" si="1"/>
        <v>0</v>
      </c>
      <c r="T39" s="46">
        <f ca="1">IFERROR(INDEX('INPUT | TSz &gt; Erlöse &amp; Finanz'!$G$17:$G$46,MATCH(Nebenrechnungen!$D39,'INPUT | TSz &gt; Erlöse &amp; Finanz'!$C$17:$C$46,0)),0)</f>
        <v>0</v>
      </c>
      <c r="U39" s="186">
        <f t="shared" ca="1" si="2"/>
        <v>0</v>
      </c>
      <c r="V39" s="186"/>
      <c r="W39" s="187">
        <f ca="1">IFERROR(INDEX('INPUT | TSz &gt; Erlöse &amp; Finanz'!$M$17:$M$46,MATCH(Nebenrechnungen!$D39,'INPUT | TSz &gt; Erlöse &amp; Finanz'!$C$17:$C$46,0)),0)</f>
        <v>0</v>
      </c>
      <c r="X39" s="187">
        <f ca="1">IFERROR(INDEX('INPUT | TSz &gt; Erlöse &amp; Finanz'!$O$17:$O$46,MATCH(Nebenrechnungen!$D39,'INPUT | TSz &gt; Erlöse &amp; Finanz'!$C$17:$C$46,0)),0)</f>
        <v>0</v>
      </c>
      <c r="Y39" s="187">
        <f t="shared" ca="1" si="5"/>
        <v>0</v>
      </c>
      <c r="AA39" s="186">
        <f>IF($BB$69=0,0,SUM('INPUT | KSz &gt; Kosten'!$E30:$K30))</f>
        <v>0</v>
      </c>
      <c r="AB39" s="186">
        <f t="shared" si="10"/>
        <v>0</v>
      </c>
      <c r="AC39" s="186"/>
      <c r="AD39" s="186">
        <f>IF($BB$69=0,0,IFERROR(INDEX('INPUT | KSz &gt; Technik'!$H$13:$H$42,MATCH(Nebenrechnungen!$D39,'INPUT | KSz &gt; Technik'!$C$13:$C$42,0)),0))</f>
        <v>0</v>
      </c>
      <c r="AF39" s="325">
        <f ca="1">IFERROR(INDEX('INPUT | KSz &gt; Kosten'!$K$54:$K$83,MATCH(Nebenrechnungen!$D39,'INPUT | KSz &gt; Kosten'!$H$54:$H$83,0)),0)</f>
        <v>0</v>
      </c>
      <c r="AG39" s="186">
        <f t="shared" ca="1" si="6"/>
        <v>0</v>
      </c>
      <c r="AI39" s="186">
        <f>IF(SUM(AD39)=0,0,'INPUT | TSz &gt; Kosten'!$E$90*(1+AI$17)^Ablage!$D69)</f>
        <v>0</v>
      </c>
      <c r="AK39" s="186">
        <f>IF($BB$69=0,0,(IF(AK$12='INPUT | KSz &gt; Kosten'!$P$101,'INPUT | KSz &gt; Kosten'!$I$90,'INPUT | KSz &gt; Kosten'!$I$90*AB39))*(1+AK$17)^Ablage!$D69*Ablage!$E69)</f>
        <v>0</v>
      </c>
      <c r="AL39" s="186">
        <f ca="1">IF($D39&gt;='INPUT | KSz &gt; Kosten'!$I$93,Nebenrechnungen!AK39,0)</f>
        <v>0</v>
      </c>
      <c r="AM39" s="46"/>
      <c r="AN39" s="185">
        <f t="shared" si="3"/>
        <v>0</v>
      </c>
      <c r="AO39" s="46">
        <f ca="1">IFERROR(INDEX('INPUT | KSz &gt; Erlöse &amp; Finanz'!$G$17:$G$46,MATCH(Nebenrechnungen!$D39,'INPUT | KSz &gt; Erlöse &amp; Finanz'!$C$17:$C$46,0)),0)</f>
        <v>0</v>
      </c>
      <c r="AP39" s="186">
        <f t="shared" ca="1" si="7"/>
        <v>0</v>
      </c>
      <c r="AQ39" s="186"/>
      <c r="AR39" s="187">
        <f>IF($BB$69=0,0,IFERROR(INDEX('INPUT | KSz &gt; Erlöse &amp; Finanz'!$M$17:$M$46,MATCH(Nebenrechnungen!$D39,'INPUT | KSz &gt; Erlöse &amp; Finanz'!$C$17:$C$46,0)),0))</f>
        <v>0</v>
      </c>
      <c r="AS39" s="187">
        <f>IF($BB$69=0,0,IFERROR(INDEX('INPUT | KSz &gt; Erlöse &amp; Finanz'!$O$17:$O$46,MATCH(Nebenrechnungen!$D39,'INPUT | KSz &gt; Erlöse &amp; Finanz'!$C$17:$C$46,0)),0))</f>
        <v>0</v>
      </c>
      <c r="AT39" s="187">
        <f t="shared" si="8"/>
        <v>0</v>
      </c>
    </row>
    <row r="40" spans="2:46">
      <c r="B40" s="112" t="s">
        <v>230</v>
      </c>
      <c r="C40">
        <v>18</v>
      </c>
      <c r="D40" s="370">
        <f ca="1">'INPUT | TSz &gt; Kosten'!C31</f>
        <v>2041</v>
      </c>
      <c r="E40" s="26"/>
      <c r="F40" s="186">
        <f>SUM('INPUT | TSz &gt; Kosten'!$E31:$K31)</f>
        <v>0</v>
      </c>
      <c r="G40" s="186">
        <f t="shared" si="9"/>
        <v>0</v>
      </c>
      <c r="H40" s="26"/>
      <c r="I40" s="186">
        <f ca="1">IFERROR(INDEX('INPUT | TSz &gt; Technik'!$H$13:$H$42,MATCH(Nebenrechnungen!$D40,'INPUT | TSz &gt; Technik'!$C$13:$C$42,0)),0)</f>
        <v>0</v>
      </c>
      <c r="J40" s="320"/>
      <c r="K40" s="325">
        <f ca="1">IFERROR(INDEX('INPUT | TSz &gt; Kosten'!$K$54:$K$83,MATCH(Nebenrechnungen!D40,'INPUT | TSz &gt; Kosten'!$H$54:$H$83,0)),0)</f>
        <v>0</v>
      </c>
      <c r="L40" s="186">
        <f t="shared" ca="1" si="0"/>
        <v>0</v>
      </c>
      <c r="M40" s="26"/>
      <c r="N40" s="186">
        <f ca="1">IF(SUM(I40)=0,0,'INPUT | TSz &gt; Kosten'!$E$90*(1+N$17)^Ablage!$D70)</f>
        <v>0</v>
      </c>
      <c r="O40" s="26"/>
      <c r="P40" s="186">
        <f ca="1">(IF(P$12='INPUT | TSz &gt; Kosten'!$P$101,'INPUT | TSz &gt; Kosten'!$I$90,'INPUT | TSz &gt; Kosten'!$I$90*G40))*(1+P$17)^Ablage!$D70*Ablage!$E70</f>
        <v>0</v>
      </c>
      <c r="Q40" s="186">
        <f ca="1">IF($D40&gt;='INPUT | TSz &gt; Kosten'!$I$93,Nebenrechnungen!P40,0)</f>
        <v>0</v>
      </c>
      <c r="R40" s="46"/>
      <c r="S40" s="185">
        <f t="shared" ca="1" si="1"/>
        <v>0</v>
      </c>
      <c r="T40" s="46">
        <f ca="1">IFERROR(INDEX('INPUT | TSz &gt; Erlöse &amp; Finanz'!$G$17:$G$46,MATCH(Nebenrechnungen!$D40,'INPUT | TSz &gt; Erlöse &amp; Finanz'!$C$17:$C$46,0)),0)</f>
        <v>0</v>
      </c>
      <c r="U40" s="186">
        <f t="shared" ca="1" si="2"/>
        <v>0</v>
      </c>
      <c r="V40" s="186"/>
      <c r="W40" s="187">
        <f ca="1">IFERROR(INDEX('INPUT | TSz &gt; Erlöse &amp; Finanz'!$M$17:$M$46,MATCH(Nebenrechnungen!$D40,'INPUT | TSz &gt; Erlöse &amp; Finanz'!$C$17:$C$46,0)),0)</f>
        <v>0</v>
      </c>
      <c r="X40" s="187">
        <f ca="1">IFERROR(INDEX('INPUT | TSz &gt; Erlöse &amp; Finanz'!$O$17:$O$46,MATCH(Nebenrechnungen!$D40,'INPUT | TSz &gt; Erlöse &amp; Finanz'!$C$17:$C$46,0)),0)</f>
        <v>0</v>
      </c>
      <c r="Y40" s="187">
        <f t="shared" ca="1" si="5"/>
        <v>0</v>
      </c>
      <c r="AA40" s="186">
        <f>IF($BB$69=0,0,SUM('INPUT | KSz &gt; Kosten'!$E31:$K31))</f>
        <v>0</v>
      </c>
      <c r="AB40" s="186">
        <f t="shared" si="10"/>
        <v>0</v>
      </c>
      <c r="AC40" s="186"/>
      <c r="AD40" s="186">
        <f>IF($BB$69=0,0,IFERROR(INDEX('INPUT | KSz &gt; Technik'!$H$13:$H$42,MATCH(Nebenrechnungen!$D40,'INPUT | KSz &gt; Technik'!$C$13:$C$42,0)),0))</f>
        <v>0</v>
      </c>
      <c r="AF40" s="325">
        <f ca="1">IFERROR(INDEX('INPUT | KSz &gt; Kosten'!$K$54:$K$83,MATCH(Nebenrechnungen!$D40,'INPUT | KSz &gt; Kosten'!$H$54:$H$83,0)),0)</f>
        <v>0</v>
      </c>
      <c r="AG40" s="186">
        <f t="shared" ca="1" si="6"/>
        <v>0</v>
      </c>
      <c r="AI40" s="186">
        <f>IF(SUM(AD40)=0,0,'INPUT | TSz &gt; Kosten'!$E$90*(1+AI$17)^Ablage!$D70)</f>
        <v>0</v>
      </c>
      <c r="AK40" s="186">
        <f>IF($BB$69=0,0,(IF(AK$12='INPUT | KSz &gt; Kosten'!$P$101,'INPUT | KSz &gt; Kosten'!$I$90,'INPUT | KSz &gt; Kosten'!$I$90*AB40))*(1+AK$17)^Ablage!$D70*Ablage!$E70)</f>
        <v>0</v>
      </c>
      <c r="AL40" s="186">
        <f ca="1">IF($D40&gt;='INPUT | KSz &gt; Kosten'!$I$93,Nebenrechnungen!AK40,0)</f>
        <v>0</v>
      </c>
      <c r="AM40" s="46"/>
      <c r="AN40" s="185">
        <f t="shared" si="3"/>
        <v>0</v>
      </c>
      <c r="AO40" s="46">
        <f ca="1">IFERROR(INDEX('INPUT | KSz &gt; Erlöse &amp; Finanz'!$G$17:$G$46,MATCH(Nebenrechnungen!$D40,'INPUT | KSz &gt; Erlöse &amp; Finanz'!$C$17:$C$46,0)),0)</f>
        <v>0</v>
      </c>
      <c r="AP40" s="186">
        <f t="shared" ca="1" si="7"/>
        <v>0</v>
      </c>
      <c r="AQ40" s="186"/>
      <c r="AR40" s="187">
        <f>IF($BB$69=0,0,IFERROR(INDEX('INPUT | KSz &gt; Erlöse &amp; Finanz'!$M$17:$M$46,MATCH(Nebenrechnungen!$D40,'INPUT | KSz &gt; Erlöse &amp; Finanz'!$C$17:$C$46,0)),0))</f>
        <v>0</v>
      </c>
      <c r="AS40" s="187">
        <f>IF($BB$69=0,0,IFERROR(INDEX('INPUT | KSz &gt; Erlöse &amp; Finanz'!$O$17:$O$46,MATCH(Nebenrechnungen!$D40,'INPUT | KSz &gt; Erlöse &amp; Finanz'!$C$17:$C$46,0)),0))</f>
        <v>0</v>
      </c>
      <c r="AT40" s="187">
        <f t="shared" si="8"/>
        <v>0</v>
      </c>
    </row>
    <row r="41" spans="2:46">
      <c r="B41" s="112" t="s">
        <v>230</v>
      </c>
      <c r="C41">
        <v>19</v>
      </c>
      <c r="D41" s="370">
        <f ca="1">'INPUT | TSz &gt; Kosten'!C32</f>
        <v>2042</v>
      </c>
      <c r="E41" s="26"/>
      <c r="F41" s="186">
        <f>SUM('INPUT | TSz &gt; Kosten'!$E32:$K32)</f>
        <v>0</v>
      </c>
      <c r="G41" s="186">
        <f t="shared" si="9"/>
        <v>0</v>
      </c>
      <c r="H41" s="26"/>
      <c r="I41" s="186">
        <f ca="1">IFERROR(INDEX('INPUT | TSz &gt; Technik'!$H$13:$H$42,MATCH(Nebenrechnungen!$D41,'INPUT | TSz &gt; Technik'!$C$13:$C$42,0)),0)</f>
        <v>0</v>
      </c>
      <c r="J41" s="320"/>
      <c r="K41" s="325">
        <f ca="1">IFERROR(INDEX('INPUT | TSz &gt; Kosten'!$K$54:$K$83,MATCH(Nebenrechnungen!D41,'INPUT | TSz &gt; Kosten'!$H$54:$H$83,0)),0)</f>
        <v>0</v>
      </c>
      <c r="L41" s="186">
        <f t="shared" ca="1" si="0"/>
        <v>0</v>
      </c>
      <c r="M41" s="26"/>
      <c r="N41" s="186">
        <f ca="1">IF(SUM(I41)=0,0,'INPUT | TSz &gt; Kosten'!$E$90*(1+N$17)^Ablage!$D71)</f>
        <v>0</v>
      </c>
      <c r="O41" s="26"/>
      <c r="P41" s="186">
        <f ca="1">(IF(P$12='INPUT | TSz &gt; Kosten'!$P$101,'INPUT | TSz &gt; Kosten'!$I$90,'INPUT | TSz &gt; Kosten'!$I$90*G41))*(1+P$17)^Ablage!$D71*Ablage!$E71</f>
        <v>0</v>
      </c>
      <c r="Q41" s="186">
        <f ca="1">IF($D41&gt;='INPUT | TSz &gt; Kosten'!$I$93,Nebenrechnungen!P41,0)</f>
        <v>0</v>
      </c>
      <c r="R41" s="46"/>
      <c r="S41" s="185">
        <f t="shared" ca="1" si="1"/>
        <v>0</v>
      </c>
      <c r="T41" s="46">
        <f ca="1">IFERROR(INDEX('INPUT | TSz &gt; Erlöse &amp; Finanz'!$G$17:$G$46,MATCH(Nebenrechnungen!$D41,'INPUT | TSz &gt; Erlöse &amp; Finanz'!$C$17:$C$46,0)),0)</f>
        <v>0</v>
      </c>
      <c r="U41" s="186">
        <f t="shared" ca="1" si="2"/>
        <v>0</v>
      </c>
      <c r="V41" s="186"/>
      <c r="W41" s="187">
        <f ca="1">IFERROR(INDEX('INPUT | TSz &gt; Erlöse &amp; Finanz'!$M$17:$M$46,MATCH(Nebenrechnungen!$D41,'INPUT | TSz &gt; Erlöse &amp; Finanz'!$C$17:$C$46,0)),0)</f>
        <v>0</v>
      </c>
      <c r="X41" s="187">
        <f ca="1">IFERROR(INDEX('INPUT | TSz &gt; Erlöse &amp; Finanz'!$O$17:$O$46,MATCH(Nebenrechnungen!$D41,'INPUT | TSz &gt; Erlöse &amp; Finanz'!$C$17:$C$46,0)),0)</f>
        <v>0</v>
      </c>
      <c r="Y41" s="187">
        <f t="shared" ca="1" si="5"/>
        <v>0</v>
      </c>
      <c r="AA41" s="186">
        <f>IF($BB$69=0,0,SUM('INPUT | KSz &gt; Kosten'!$E32:$K32))</f>
        <v>0</v>
      </c>
      <c r="AB41" s="186">
        <f t="shared" si="10"/>
        <v>0</v>
      </c>
      <c r="AC41" s="186"/>
      <c r="AD41" s="186">
        <f>IF($BB$69=0,0,IFERROR(INDEX('INPUT | KSz &gt; Technik'!$H$13:$H$42,MATCH(Nebenrechnungen!$D41,'INPUT | KSz &gt; Technik'!$C$13:$C$42,0)),0))</f>
        <v>0</v>
      </c>
      <c r="AF41" s="325">
        <f ca="1">IFERROR(INDEX('INPUT | KSz &gt; Kosten'!$K$54:$K$83,MATCH(Nebenrechnungen!$D41,'INPUT | KSz &gt; Kosten'!$H$54:$H$83,0)),0)</f>
        <v>0</v>
      </c>
      <c r="AG41" s="186">
        <f t="shared" ca="1" si="6"/>
        <v>0</v>
      </c>
      <c r="AI41" s="186">
        <f>IF(SUM(AD41)=0,0,'INPUT | TSz &gt; Kosten'!$E$90*(1+AI$17)^Ablage!$D71)</f>
        <v>0</v>
      </c>
      <c r="AK41" s="186">
        <f>IF($BB$69=0,0,(IF(AK$12='INPUT | KSz &gt; Kosten'!$P$101,'INPUT | KSz &gt; Kosten'!$I$90,'INPUT | KSz &gt; Kosten'!$I$90*AB41))*(1+AK$17)^Ablage!$D71*Ablage!$E71)</f>
        <v>0</v>
      </c>
      <c r="AL41" s="186">
        <f ca="1">IF($D41&gt;='INPUT | KSz &gt; Kosten'!$I$93,Nebenrechnungen!AK41,0)</f>
        <v>0</v>
      </c>
      <c r="AM41" s="46"/>
      <c r="AN41" s="185">
        <f t="shared" si="3"/>
        <v>0</v>
      </c>
      <c r="AO41" s="46">
        <f ca="1">IFERROR(INDEX('INPUT | KSz &gt; Erlöse &amp; Finanz'!$G$17:$G$46,MATCH(Nebenrechnungen!$D41,'INPUT | KSz &gt; Erlöse &amp; Finanz'!$C$17:$C$46,0)),0)</f>
        <v>0</v>
      </c>
      <c r="AP41" s="186">
        <f t="shared" ca="1" si="7"/>
        <v>0</v>
      </c>
      <c r="AQ41" s="186"/>
      <c r="AR41" s="187">
        <f>IF($BB$69=0,0,IFERROR(INDEX('INPUT | KSz &gt; Erlöse &amp; Finanz'!$M$17:$M$46,MATCH(Nebenrechnungen!$D41,'INPUT | KSz &gt; Erlöse &amp; Finanz'!$C$17:$C$46,0)),0))</f>
        <v>0</v>
      </c>
      <c r="AS41" s="187">
        <f>IF($BB$69=0,0,IFERROR(INDEX('INPUT | KSz &gt; Erlöse &amp; Finanz'!$O$17:$O$46,MATCH(Nebenrechnungen!$D41,'INPUT | KSz &gt; Erlöse &amp; Finanz'!$C$17:$C$46,0)),0))</f>
        <v>0</v>
      </c>
      <c r="AT41" s="187">
        <f t="shared" si="8"/>
        <v>0</v>
      </c>
    </row>
    <row r="42" spans="2:46">
      <c r="B42" s="112" t="s">
        <v>230</v>
      </c>
      <c r="C42">
        <v>20</v>
      </c>
      <c r="D42" s="370">
        <f ca="1">'INPUT | TSz &gt; Kosten'!C33</f>
        <v>2043</v>
      </c>
      <c r="E42" s="26"/>
      <c r="F42" s="186">
        <f>SUM('INPUT | TSz &gt; Kosten'!$E33:$K33)</f>
        <v>0</v>
      </c>
      <c r="G42" s="186">
        <f t="shared" si="9"/>
        <v>0</v>
      </c>
      <c r="H42" s="26"/>
      <c r="I42" s="186">
        <f ca="1">IFERROR(INDEX('INPUT | TSz &gt; Technik'!$H$13:$H$42,MATCH(Nebenrechnungen!$D42,'INPUT | TSz &gt; Technik'!$C$13:$C$42,0)),0)</f>
        <v>0</v>
      </c>
      <c r="J42" s="320"/>
      <c r="K42" s="325">
        <f ca="1">IFERROR(INDEX('INPUT | TSz &gt; Kosten'!$K$54:$K$83,MATCH(Nebenrechnungen!D42,'INPUT | TSz &gt; Kosten'!$H$54:$H$83,0)),0)</f>
        <v>0</v>
      </c>
      <c r="L42" s="186">
        <f t="shared" ca="1" si="0"/>
        <v>0</v>
      </c>
      <c r="M42" s="26"/>
      <c r="N42" s="186">
        <f ca="1">IF(SUM(I42)=0,0,'INPUT | TSz &gt; Kosten'!$E$90*(1+N$17)^Ablage!$D72)</f>
        <v>0</v>
      </c>
      <c r="O42" s="26"/>
      <c r="P42" s="186">
        <f ca="1">(IF(P$12='INPUT | TSz &gt; Kosten'!$P$101,'INPUT | TSz &gt; Kosten'!$I$90,'INPUT | TSz &gt; Kosten'!$I$90*G42))*(1+P$17)^Ablage!$D72*Ablage!$E72</f>
        <v>0</v>
      </c>
      <c r="Q42" s="186">
        <f ca="1">IF($D42&gt;='INPUT | TSz &gt; Kosten'!$I$93,Nebenrechnungen!P42,0)</f>
        <v>0</v>
      </c>
      <c r="R42" s="46"/>
      <c r="S42" s="185">
        <f t="shared" ca="1" si="1"/>
        <v>0</v>
      </c>
      <c r="T42" s="46">
        <f ca="1">IFERROR(INDEX('INPUT | TSz &gt; Erlöse &amp; Finanz'!$G$17:$G$46,MATCH(Nebenrechnungen!$D42,'INPUT | TSz &gt; Erlöse &amp; Finanz'!$C$17:$C$46,0)),0)</f>
        <v>0</v>
      </c>
      <c r="U42" s="186">
        <f t="shared" ca="1" si="2"/>
        <v>0</v>
      </c>
      <c r="V42" s="186"/>
      <c r="W42" s="187">
        <f ca="1">IFERROR(INDEX('INPUT | TSz &gt; Erlöse &amp; Finanz'!$M$17:$M$46,MATCH(Nebenrechnungen!$D42,'INPUT | TSz &gt; Erlöse &amp; Finanz'!$C$17:$C$46,0)),0)</f>
        <v>0</v>
      </c>
      <c r="X42" s="187">
        <f ca="1">IFERROR(INDEX('INPUT | TSz &gt; Erlöse &amp; Finanz'!$O$17:$O$46,MATCH(Nebenrechnungen!$D42,'INPUT | TSz &gt; Erlöse &amp; Finanz'!$C$17:$C$46,0)),0)</f>
        <v>0</v>
      </c>
      <c r="Y42" s="187">
        <f t="shared" ca="1" si="5"/>
        <v>0</v>
      </c>
      <c r="AA42" s="186">
        <f>IF($BB$69=0,0,SUM('INPUT | KSz &gt; Kosten'!$E33:$K33))</f>
        <v>0</v>
      </c>
      <c r="AB42" s="186">
        <f t="shared" si="10"/>
        <v>0</v>
      </c>
      <c r="AC42" s="186"/>
      <c r="AD42" s="186">
        <f>IF($BB$69=0,0,IFERROR(INDEX('INPUT | KSz &gt; Technik'!$H$13:$H$42,MATCH(Nebenrechnungen!$D42,'INPUT | KSz &gt; Technik'!$C$13:$C$42,0)),0))</f>
        <v>0</v>
      </c>
      <c r="AF42" s="325">
        <f ca="1">IFERROR(INDEX('INPUT | KSz &gt; Kosten'!$K$54:$K$83,MATCH(Nebenrechnungen!$D42,'INPUT | KSz &gt; Kosten'!$H$54:$H$83,0)),0)</f>
        <v>0</v>
      </c>
      <c r="AG42" s="186">
        <f t="shared" ca="1" si="6"/>
        <v>0</v>
      </c>
      <c r="AI42" s="186">
        <f>IF(SUM(AD42)=0,0,'INPUT | TSz &gt; Kosten'!$E$90*(1+AI$17)^Ablage!$D72)</f>
        <v>0</v>
      </c>
      <c r="AK42" s="186">
        <f>IF($BB$69=0,0,(IF(AK$12='INPUT | KSz &gt; Kosten'!$P$101,'INPUT | KSz &gt; Kosten'!$I$90,'INPUT | KSz &gt; Kosten'!$I$90*AB42))*(1+AK$17)^Ablage!$D72*Ablage!$E72)</f>
        <v>0</v>
      </c>
      <c r="AL42" s="186">
        <f ca="1">IF($D42&gt;='INPUT | KSz &gt; Kosten'!$I$93,Nebenrechnungen!AK42,0)</f>
        <v>0</v>
      </c>
      <c r="AM42" s="46"/>
      <c r="AN42" s="185">
        <f t="shared" si="3"/>
        <v>0</v>
      </c>
      <c r="AO42" s="46">
        <f ca="1">IFERROR(INDEX('INPUT | KSz &gt; Erlöse &amp; Finanz'!$G$17:$G$46,MATCH(Nebenrechnungen!$D42,'INPUT | KSz &gt; Erlöse &amp; Finanz'!$C$17:$C$46,0)),0)</f>
        <v>0</v>
      </c>
      <c r="AP42" s="186">
        <f t="shared" ca="1" si="7"/>
        <v>0</v>
      </c>
      <c r="AQ42" s="186"/>
      <c r="AR42" s="187">
        <f>IF($BB$69=0,0,IFERROR(INDEX('INPUT | KSz &gt; Erlöse &amp; Finanz'!$M$17:$M$46,MATCH(Nebenrechnungen!$D42,'INPUT | KSz &gt; Erlöse &amp; Finanz'!$C$17:$C$46,0)),0))</f>
        <v>0</v>
      </c>
      <c r="AS42" s="187">
        <f>IF($BB$69=0,0,IFERROR(INDEX('INPUT | KSz &gt; Erlöse &amp; Finanz'!$O$17:$O$46,MATCH(Nebenrechnungen!$D42,'INPUT | KSz &gt; Erlöse &amp; Finanz'!$C$17:$C$46,0)),0))</f>
        <v>0</v>
      </c>
      <c r="AT42" s="187">
        <f t="shared" si="8"/>
        <v>0</v>
      </c>
    </row>
    <row r="43" spans="2:46">
      <c r="B43" s="112" t="s">
        <v>230</v>
      </c>
      <c r="C43">
        <v>21</v>
      </c>
      <c r="D43" s="370">
        <f ca="1">'INPUT | TSz &gt; Kosten'!C34</f>
        <v>2044</v>
      </c>
      <c r="E43" s="26"/>
      <c r="F43" s="186">
        <f>SUM('INPUT | TSz &gt; Kosten'!$E34:$K34)</f>
        <v>0</v>
      </c>
      <c r="G43" s="186">
        <f t="shared" ref="G43:G46" si="11">G42+F43</f>
        <v>0</v>
      </c>
      <c r="H43" s="26"/>
      <c r="I43" s="186">
        <f ca="1">IFERROR(INDEX('INPUT | TSz &gt; Technik'!$H$13:$H$42,MATCH(Nebenrechnungen!$D43,'INPUT | TSz &gt; Technik'!$C$13:$C$42,0)),0)</f>
        <v>0</v>
      </c>
      <c r="J43" s="320"/>
      <c r="K43" s="325">
        <f ca="1">IFERROR(INDEX('INPUT | TSz &gt; Kosten'!$K$54:$K$83,MATCH(Nebenrechnungen!D43,'INPUT | TSz &gt; Kosten'!$H$54:$H$83,0)),0)</f>
        <v>0</v>
      </c>
      <c r="L43" s="186">
        <f t="shared" ca="1" si="0"/>
        <v>0</v>
      </c>
      <c r="M43" s="26"/>
      <c r="N43" s="186">
        <f ca="1">IF(SUM(I43)=0,0,'INPUT | TSz &gt; Kosten'!$E$90*(1+N$17)^Ablage!$D73)</f>
        <v>0</v>
      </c>
      <c r="O43" s="26"/>
      <c r="P43" s="186">
        <f ca="1">(IF(P$12='INPUT | TSz &gt; Kosten'!$P$101,'INPUT | TSz &gt; Kosten'!$I$90,'INPUT | TSz &gt; Kosten'!$I$90*G43))*(1+P$17)^Ablage!$D73*Ablage!$E73</f>
        <v>0</v>
      </c>
      <c r="Q43" s="186">
        <f ca="1">IF($D43&gt;='INPUT | TSz &gt; Kosten'!$I$93,Nebenrechnungen!P43,0)</f>
        <v>0</v>
      </c>
      <c r="R43" s="46"/>
      <c r="S43" s="185">
        <f t="shared" ca="1" si="1"/>
        <v>0</v>
      </c>
      <c r="T43" s="46">
        <f ca="1">IFERROR(INDEX('INPUT | TSz &gt; Erlöse &amp; Finanz'!$G$17:$G$46,MATCH(Nebenrechnungen!$D43,'INPUT | TSz &gt; Erlöse &amp; Finanz'!$C$17:$C$46,0)),0)</f>
        <v>0</v>
      </c>
      <c r="U43" s="186">
        <f t="shared" ref="U43:U46" ca="1" si="12">S43*T43</f>
        <v>0</v>
      </c>
      <c r="V43" s="186"/>
      <c r="W43" s="187">
        <f ca="1">IFERROR(INDEX('INPUT | TSz &gt; Erlöse &amp; Finanz'!$M$17:$M$46,MATCH(Nebenrechnungen!$D43,'INPUT | TSz &gt; Erlöse &amp; Finanz'!$C$17:$C$46,0)),0)</f>
        <v>0</v>
      </c>
      <c r="X43" s="187">
        <f ca="1">IFERROR(INDEX('INPUT | TSz &gt; Erlöse &amp; Finanz'!$O$17:$O$46,MATCH(Nebenrechnungen!$D43,'INPUT | TSz &gt; Erlöse &amp; Finanz'!$C$17:$C$46,0)),0)</f>
        <v>0</v>
      </c>
      <c r="Y43" s="187">
        <f t="shared" ca="1" si="5"/>
        <v>0</v>
      </c>
      <c r="AA43" s="186">
        <f>IF($BB$69=0,0,SUM('INPUT | KSz &gt; Kosten'!$E34:$K34))</f>
        <v>0</v>
      </c>
      <c r="AB43" s="186">
        <f t="shared" ref="AB43:AB46" si="13">AB42+AA43</f>
        <v>0</v>
      </c>
      <c r="AC43" s="186"/>
      <c r="AD43" s="186">
        <f>IF($BB$69=0,0,IFERROR(INDEX('INPUT | KSz &gt; Technik'!$H$13:$H$42,MATCH(Nebenrechnungen!$D43,'INPUT | KSz &gt; Technik'!$C$13:$C$42,0)),0))</f>
        <v>0</v>
      </c>
      <c r="AF43" s="325">
        <f ca="1">IFERROR(INDEX('INPUT | KSz &gt; Kosten'!$K$54:$K$83,MATCH(Nebenrechnungen!$D43,'INPUT | KSz &gt; Kosten'!$H$54:$H$83,0)),0)</f>
        <v>0</v>
      </c>
      <c r="AG43" s="186">
        <f t="shared" ca="1" si="6"/>
        <v>0</v>
      </c>
      <c r="AI43" s="186">
        <f>IF(SUM(AD43)=0,0,'INPUT | TSz &gt; Kosten'!$E$90*(1+AI$17)^Ablage!$D73)</f>
        <v>0</v>
      </c>
      <c r="AK43" s="186">
        <f>IF($BB$69=0,0,(IF(AK$12='INPUT | KSz &gt; Kosten'!$P$101,'INPUT | KSz &gt; Kosten'!$I$90,'INPUT | KSz &gt; Kosten'!$I$90*AB43))*(1+AK$17)^Ablage!$D73*Ablage!$E73)</f>
        <v>0</v>
      </c>
      <c r="AL43" s="186">
        <f ca="1">IF($D43&gt;='INPUT | KSz &gt; Kosten'!$I$93,Nebenrechnungen!AK43,0)</f>
        <v>0</v>
      </c>
      <c r="AM43" s="46"/>
      <c r="AN43" s="185">
        <f t="shared" si="3"/>
        <v>0</v>
      </c>
      <c r="AO43" s="46">
        <f ca="1">IFERROR(INDEX('INPUT | KSz &gt; Erlöse &amp; Finanz'!$G$17:$G$46,MATCH(Nebenrechnungen!$D43,'INPUT | KSz &gt; Erlöse &amp; Finanz'!$C$17:$C$46,0)),0)</f>
        <v>0</v>
      </c>
      <c r="AP43" s="186">
        <f t="shared" ca="1" si="7"/>
        <v>0</v>
      </c>
      <c r="AQ43" s="186"/>
      <c r="AR43" s="187">
        <f>IF($BB$69=0,0,IFERROR(INDEX('INPUT | KSz &gt; Erlöse &amp; Finanz'!$M$17:$M$46,MATCH(Nebenrechnungen!$D43,'INPUT | KSz &gt; Erlöse &amp; Finanz'!$C$17:$C$46,0)),0))</f>
        <v>0</v>
      </c>
      <c r="AS43" s="187">
        <f>IF($BB$69=0,0,IFERROR(INDEX('INPUT | KSz &gt; Erlöse &amp; Finanz'!$O$17:$O$46,MATCH(Nebenrechnungen!$D43,'INPUT | KSz &gt; Erlöse &amp; Finanz'!$C$17:$C$46,0)),0))</f>
        <v>0</v>
      </c>
      <c r="AT43" s="187">
        <f t="shared" si="8"/>
        <v>0</v>
      </c>
    </row>
    <row r="44" spans="2:46">
      <c r="B44" s="112" t="s">
        <v>230</v>
      </c>
      <c r="C44">
        <v>22</v>
      </c>
      <c r="D44" s="370">
        <f ca="1">'INPUT | TSz &gt; Kosten'!C35</f>
        <v>2045</v>
      </c>
      <c r="E44" s="26"/>
      <c r="F44" s="186">
        <f>SUM('INPUT | TSz &gt; Kosten'!$E35:$K35)</f>
        <v>0</v>
      </c>
      <c r="G44" s="186">
        <f t="shared" si="11"/>
        <v>0</v>
      </c>
      <c r="H44" s="26"/>
      <c r="I44" s="186">
        <f ca="1">IFERROR(INDEX('INPUT | TSz &gt; Technik'!$H$13:$H$42,MATCH(Nebenrechnungen!$D44,'INPUT | TSz &gt; Technik'!$C$13:$C$42,0)),0)</f>
        <v>0</v>
      </c>
      <c r="J44" s="320"/>
      <c r="K44" s="325">
        <f ca="1">IFERROR(INDEX('INPUT | TSz &gt; Kosten'!$K$54:$K$83,MATCH(Nebenrechnungen!D44,'INPUT | TSz &gt; Kosten'!$H$54:$H$83,0)),0)</f>
        <v>0</v>
      </c>
      <c r="L44" s="186">
        <f t="shared" ca="1" si="0"/>
        <v>0</v>
      </c>
      <c r="M44" s="26"/>
      <c r="N44" s="186">
        <f ca="1">IF(SUM(I44)=0,0,'INPUT | TSz &gt; Kosten'!$E$90*(1+N$17)^Ablage!$D74)</f>
        <v>0</v>
      </c>
      <c r="O44" s="26"/>
      <c r="P44" s="186">
        <f ca="1">(IF(P$12='INPUT | TSz &gt; Kosten'!$P$101,'INPUT | TSz &gt; Kosten'!$I$90,'INPUT | TSz &gt; Kosten'!$I$90*G44))*(1+P$17)^Ablage!$D74*Ablage!$E74</f>
        <v>0</v>
      </c>
      <c r="Q44" s="186">
        <f ca="1">IF($D44&gt;='INPUT | TSz &gt; Kosten'!$I$93,Nebenrechnungen!P44,0)</f>
        <v>0</v>
      </c>
      <c r="R44" s="46"/>
      <c r="S44" s="185">
        <f t="shared" ca="1" si="1"/>
        <v>0</v>
      </c>
      <c r="T44" s="46">
        <f ca="1">IFERROR(INDEX('INPUT | TSz &gt; Erlöse &amp; Finanz'!$G$17:$G$46,MATCH(Nebenrechnungen!$D44,'INPUT | TSz &gt; Erlöse &amp; Finanz'!$C$17:$C$46,0)),0)</f>
        <v>0</v>
      </c>
      <c r="U44" s="186">
        <f t="shared" ca="1" si="12"/>
        <v>0</v>
      </c>
      <c r="V44" s="186"/>
      <c r="W44" s="187">
        <f ca="1">IFERROR(INDEX('INPUT | TSz &gt; Erlöse &amp; Finanz'!$M$17:$M$46,MATCH(Nebenrechnungen!$D44,'INPUT | TSz &gt; Erlöse &amp; Finanz'!$C$17:$C$46,0)),0)</f>
        <v>0</v>
      </c>
      <c r="X44" s="187">
        <f ca="1">IFERROR(INDEX('INPUT | TSz &gt; Erlöse &amp; Finanz'!$O$17:$O$46,MATCH(Nebenrechnungen!$D44,'INPUT | TSz &gt; Erlöse &amp; Finanz'!$C$17:$C$46,0)),0)</f>
        <v>0</v>
      </c>
      <c r="Y44" s="187">
        <f t="shared" ca="1" si="5"/>
        <v>0</v>
      </c>
      <c r="AA44" s="186">
        <f>IF($BB$69=0,0,SUM('INPUT | KSz &gt; Kosten'!$E35:$K35))</f>
        <v>0</v>
      </c>
      <c r="AB44" s="186">
        <f t="shared" si="13"/>
        <v>0</v>
      </c>
      <c r="AC44" s="186"/>
      <c r="AD44" s="186">
        <f>IF($BB$69=0,0,IFERROR(INDEX('INPUT | KSz &gt; Technik'!$H$13:$H$42,MATCH(Nebenrechnungen!$D44,'INPUT | KSz &gt; Technik'!$C$13:$C$42,0)),0))</f>
        <v>0</v>
      </c>
      <c r="AF44" s="325">
        <f ca="1">IFERROR(INDEX('INPUT | KSz &gt; Kosten'!$K$54:$K$83,MATCH(Nebenrechnungen!$D44,'INPUT | KSz &gt; Kosten'!$H$54:$H$83,0)),0)</f>
        <v>0</v>
      </c>
      <c r="AG44" s="186">
        <f t="shared" ca="1" si="6"/>
        <v>0</v>
      </c>
      <c r="AI44" s="186">
        <f>IF(SUM(AD44)=0,0,'INPUT | TSz &gt; Kosten'!$E$90*(1+AI$17)^Ablage!$D74)</f>
        <v>0</v>
      </c>
      <c r="AK44" s="186">
        <f>IF($BB$69=0,0,(IF(AK$12='INPUT | KSz &gt; Kosten'!$P$101,'INPUT | KSz &gt; Kosten'!$I$90,'INPUT | KSz &gt; Kosten'!$I$90*AB44))*(1+AK$17)^Ablage!$D74*Ablage!$E74)</f>
        <v>0</v>
      </c>
      <c r="AL44" s="186">
        <f ca="1">IF($D44&gt;='INPUT | KSz &gt; Kosten'!$I$93,Nebenrechnungen!AK44,0)</f>
        <v>0</v>
      </c>
      <c r="AM44" s="46"/>
      <c r="AN44" s="185">
        <f t="shared" si="3"/>
        <v>0</v>
      </c>
      <c r="AO44" s="46">
        <f ca="1">IFERROR(INDEX('INPUT | KSz &gt; Erlöse &amp; Finanz'!$G$17:$G$46,MATCH(Nebenrechnungen!$D44,'INPUT | KSz &gt; Erlöse &amp; Finanz'!$C$17:$C$46,0)),0)</f>
        <v>0</v>
      </c>
      <c r="AP44" s="186">
        <f t="shared" ca="1" si="7"/>
        <v>0</v>
      </c>
      <c r="AQ44" s="186"/>
      <c r="AR44" s="187">
        <f>IF($BB$69=0,0,IFERROR(INDEX('INPUT | KSz &gt; Erlöse &amp; Finanz'!$M$17:$M$46,MATCH(Nebenrechnungen!$D44,'INPUT | KSz &gt; Erlöse &amp; Finanz'!$C$17:$C$46,0)),0))</f>
        <v>0</v>
      </c>
      <c r="AS44" s="187">
        <f>IF($BB$69=0,0,IFERROR(INDEX('INPUT | KSz &gt; Erlöse &amp; Finanz'!$O$17:$O$46,MATCH(Nebenrechnungen!$D44,'INPUT | KSz &gt; Erlöse &amp; Finanz'!$C$17:$C$46,0)),0))</f>
        <v>0</v>
      </c>
      <c r="AT44" s="187">
        <f t="shared" si="8"/>
        <v>0</v>
      </c>
    </row>
    <row r="45" spans="2:46">
      <c r="B45" s="112" t="s">
        <v>230</v>
      </c>
      <c r="C45">
        <v>23</v>
      </c>
      <c r="D45" s="370">
        <f ca="1">'INPUT | TSz &gt; Kosten'!C36</f>
        <v>2046</v>
      </c>
      <c r="E45" s="26"/>
      <c r="F45" s="186">
        <f>SUM('INPUT | TSz &gt; Kosten'!$E36:$K36)</f>
        <v>0</v>
      </c>
      <c r="G45" s="186">
        <f t="shared" si="11"/>
        <v>0</v>
      </c>
      <c r="H45" s="26"/>
      <c r="I45" s="186">
        <f ca="1">IFERROR(INDEX('INPUT | TSz &gt; Technik'!$H$13:$H$42,MATCH(Nebenrechnungen!$D45,'INPUT | TSz &gt; Technik'!$C$13:$C$42,0)),0)</f>
        <v>0</v>
      </c>
      <c r="J45" s="320"/>
      <c r="K45" s="325">
        <f ca="1">IFERROR(INDEX('INPUT | TSz &gt; Kosten'!$K$54:$K$83,MATCH(Nebenrechnungen!D45,'INPUT | TSz &gt; Kosten'!$H$54:$H$83,0)),0)</f>
        <v>0</v>
      </c>
      <c r="L45" s="186">
        <f t="shared" ca="1" si="0"/>
        <v>0</v>
      </c>
      <c r="M45" s="26"/>
      <c r="N45" s="186">
        <f ca="1">IF(SUM(I45)=0,0,'INPUT | TSz &gt; Kosten'!$E$90*(1+N$17)^Ablage!$D75)</f>
        <v>0</v>
      </c>
      <c r="O45" s="26"/>
      <c r="P45" s="186">
        <f ca="1">(IF(P$12='INPUT | TSz &gt; Kosten'!$P$101,'INPUT | TSz &gt; Kosten'!$I$90,'INPUT | TSz &gt; Kosten'!$I$90*G45))*(1+P$17)^Ablage!$D75*Ablage!$E75</f>
        <v>0</v>
      </c>
      <c r="Q45" s="186">
        <f ca="1">IF($D45&gt;='INPUT | TSz &gt; Kosten'!$I$93,Nebenrechnungen!P45,0)</f>
        <v>0</v>
      </c>
      <c r="R45" s="46"/>
      <c r="S45" s="185">
        <f t="shared" ca="1" si="1"/>
        <v>0</v>
      </c>
      <c r="T45" s="46">
        <f ca="1">IFERROR(INDEX('INPUT | TSz &gt; Erlöse &amp; Finanz'!$G$17:$G$46,MATCH(Nebenrechnungen!$D45,'INPUT | TSz &gt; Erlöse &amp; Finanz'!$C$17:$C$46,0)),0)</f>
        <v>0</v>
      </c>
      <c r="U45" s="186">
        <f t="shared" ca="1" si="12"/>
        <v>0</v>
      </c>
      <c r="V45" s="186"/>
      <c r="W45" s="187">
        <f ca="1">IFERROR(INDEX('INPUT | TSz &gt; Erlöse &amp; Finanz'!$M$17:$M$46,MATCH(Nebenrechnungen!$D45,'INPUT | TSz &gt; Erlöse &amp; Finanz'!$C$17:$C$46,0)),0)</f>
        <v>0</v>
      </c>
      <c r="X45" s="187">
        <f ca="1">IFERROR(INDEX('INPUT | TSz &gt; Erlöse &amp; Finanz'!$O$17:$O$46,MATCH(Nebenrechnungen!$D45,'INPUT | TSz &gt; Erlöse &amp; Finanz'!$C$17:$C$46,0)),0)</f>
        <v>0</v>
      </c>
      <c r="Y45" s="187">
        <f t="shared" ca="1" si="5"/>
        <v>0</v>
      </c>
      <c r="AA45" s="186">
        <f>IF($BB$69=0,0,SUM('INPUT | KSz &gt; Kosten'!$E36:$K36))</f>
        <v>0</v>
      </c>
      <c r="AB45" s="186">
        <f t="shared" si="13"/>
        <v>0</v>
      </c>
      <c r="AC45" s="186"/>
      <c r="AD45" s="186">
        <f>IF($BB$69=0,0,IFERROR(INDEX('INPUT | KSz &gt; Technik'!$H$13:$H$42,MATCH(Nebenrechnungen!$D45,'INPUT | KSz &gt; Technik'!$C$13:$C$42,0)),0))</f>
        <v>0</v>
      </c>
      <c r="AF45" s="325">
        <f ca="1">IFERROR(INDEX('INPUT | KSz &gt; Kosten'!$K$54:$K$83,MATCH(Nebenrechnungen!$D45,'INPUT | KSz &gt; Kosten'!$H$54:$H$83,0)),0)</f>
        <v>0</v>
      </c>
      <c r="AG45" s="186">
        <f t="shared" ca="1" si="6"/>
        <v>0</v>
      </c>
      <c r="AI45" s="186">
        <f>IF(SUM(AD45)=0,0,'INPUT | TSz &gt; Kosten'!$E$90*(1+AI$17)^Ablage!$D75)</f>
        <v>0</v>
      </c>
      <c r="AK45" s="186">
        <f>IF($BB$69=0,0,(IF(AK$12='INPUT | KSz &gt; Kosten'!$P$101,'INPUT | KSz &gt; Kosten'!$I$90,'INPUT | KSz &gt; Kosten'!$I$90*AB45))*(1+AK$17)^Ablage!$D75*Ablage!$E75)</f>
        <v>0</v>
      </c>
      <c r="AL45" s="186">
        <f ca="1">IF($D45&gt;='INPUT | KSz &gt; Kosten'!$I$93,Nebenrechnungen!AK45,0)</f>
        <v>0</v>
      </c>
      <c r="AM45" s="46"/>
      <c r="AN45" s="185">
        <f t="shared" si="3"/>
        <v>0</v>
      </c>
      <c r="AO45" s="46">
        <f ca="1">IFERROR(INDEX('INPUT | KSz &gt; Erlöse &amp; Finanz'!$G$17:$G$46,MATCH(Nebenrechnungen!$D45,'INPUT | KSz &gt; Erlöse &amp; Finanz'!$C$17:$C$46,0)),0)</f>
        <v>0</v>
      </c>
      <c r="AP45" s="186">
        <f t="shared" ca="1" si="7"/>
        <v>0</v>
      </c>
      <c r="AQ45" s="186"/>
      <c r="AR45" s="187">
        <f>IF($BB$69=0,0,IFERROR(INDEX('INPUT | KSz &gt; Erlöse &amp; Finanz'!$M$17:$M$46,MATCH(Nebenrechnungen!$D45,'INPUT | KSz &gt; Erlöse &amp; Finanz'!$C$17:$C$46,0)),0))</f>
        <v>0</v>
      </c>
      <c r="AS45" s="187">
        <f>IF($BB$69=0,0,IFERROR(INDEX('INPUT | KSz &gt; Erlöse &amp; Finanz'!$O$17:$O$46,MATCH(Nebenrechnungen!$D45,'INPUT | KSz &gt; Erlöse &amp; Finanz'!$C$17:$C$46,0)),0))</f>
        <v>0</v>
      </c>
      <c r="AT45" s="187">
        <f t="shared" si="8"/>
        <v>0</v>
      </c>
    </row>
    <row r="46" spans="2:46">
      <c r="B46" s="112" t="s">
        <v>230</v>
      </c>
      <c r="C46">
        <v>24</v>
      </c>
      <c r="D46" s="370">
        <f ca="1">'INPUT | TSz &gt; Kosten'!C37</f>
        <v>2047</v>
      </c>
      <c r="E46" s="26"/>
      <c r="F46" s="186">
        <f>SUM('INPUT | TSz &gt; Kosten'!$E37:$K37)</f>
        <v>0</v>
      </c>
      <c r="G46" s="186">
        <f t="shared" si="11"/>
        <v>0</v>
      </c>
      <c r="H46" s="26"/>
      <c r="I46" s="186">
        <f ca="1">IFERROR(INDEX('INPUT | TSz &gt; Technik'!$H$13:$H$42,MATCH(Nebenrechnungen!$D46,'INPUT | TSz &gt; Technik'!$C$13:$C$42,0)),0)</f>
        <v>0</v>
      </c>
      <c r="J46" s="320"/>
      <c r="K46" s="325">
        <f ca="1">IFERROR(INDEX('INPUT | TSz &gt; Kosten'!$K$54:$K$83,MATCH(Nebenrechnungen!D46,'INPUT | TSz &gt; Kosten'!$H$54:$H$83,0)),0)</f>
        <v>0</v>
      </c>
      <c r="L46" s="186">
        <f t="shared" ca="1" si="0"/>
        <v>0</v>
      </c>
      <c r="M46" s="26"/>
      <c r="N46" s="186">
        <f ca="1">IF(SUM(I46)=0,0,'INPUT | TSz &gt; Kosten'!$E$90*(1+N$17)^Ablage!$D76)</f>
        <v>0</v>
      </c>
      <c r="O46" s="26"/>
      <c r="P46" s="186">
        <f ca="1">(IF(P$12='INPUT | TSz &gt; Kosten'!$P$101,'INPUT | TSz &gt; Kosten'!$I$90,'INPUT | TSz &gt; Kosten'!$I$90*G46))*(1+P$17)^Ablage!$D76*Ablage!$E76</f>
        <v>0</v>
      </c>
      <c r="Q46" s="186">
        <f ca="1">IF($D46&gt;='INPUT | TSz &gt; Kosten'!$I$93,Nebenrechnungen!P46,0)</f>
        <v>0</v>
      </c>
      <c r="R46" s="46"/>
      <c r="S46" s="185">
        <f t="shared" ca="1" si="1"/>
        <v>0</v>
      </c>
      <c r="T46" s="46">
        <f ca="1">IFERROR(INDEX('INPUT | TSz &gt; Erlöse &amp; Finanz'!$G$17:$G$46,MATCH(Nebenrechnungen!$D46,'INPUT | TSz &gt; Erlöse &amp; Finanz'!$C$17:$C$46,0)),0)</f>
        <v>0</v>
      </c>
      <c r="U46" s="186">
        <f t="shared" ca="1" si="12"/>
        <v>0</v>
      </c>
      <c r="V46" s="186"/>
      <c r="W46" s="187">
        <f ca="1">IFERROR(INDEX('INPUT | TSz &gt; Erlöse &amp; Finanz'!$M$17:$M$46,MATCH(Nebenrechnungen!$D46,'INPUT | TSz &gt; Erlöse &amp; Finanz'!$C$17:$C$46,0)),0)</f>
        <v>0</v>
      </c>
      <c r="X46" s="187">
        <f ca="1">IFERROR(INDEX('INPUT | TSz &gt; Erlöse &amp; Finanz'!$O$17:$O$46,MATCH(Nebenrechnungen!$D46,'INPUT | TSz &gt; Erlöse &amp; Finanz'!$C$17:$C$46,0)),0)</f>
        <v>0</v>
      </c>
      <c r="Y46" s="187">
        <f t="shared" ca="1" si="5"/>
        <v>0</v>
      </c>
      <c r="AA46" s="186">
        <f>IF($BB$69=0,0,SUM('INPUT | KSz &gt; Kosten'!$E37:$K37))</f>
        <v>0</v>
      </c>
      <c r="AB46" s="186">
        <f t="shared" si="13"/>
        <v>0</v>
      </c>
      <c r="AC46" s="186"/>
      <c r="AD46" s="186">
        <f>IF($BB$69=0,0,IFERROR(INDEX('INPUT | KSz &gt; Technik'!$H$13:$H$42,MATCH(Nebenrechnungen!$D46,'INPUT | KSz &gt; Technik'!$C$13:$C$42,0)),0))</f>
        <v>0</v>
      </c>
      <c r="AF46" s="325">
        <f ca="1">IFERROR(INDEX('INPUT | KSz &gt; Kosten'!$K$54:$K$83,MATCH(Nebenrechnungen!$D46,'INPUT | KSz &gt; Kosten'!$H$54:$H$83,0)),0)</f>
        <v>0</v>
      </c>
      <c r="AG46" s="186">
        <f t="shared" ca="1" si="6"/>
        <v>0</v>
      </c>
      <c r="AI46" s="186">
        <f>IF(SUM(AD46)=0,0,'INPUT | TSz &gt; Kosten'!$E$90*(1+AI$17)^Ablage!$D76)</f>
        <v>0</v>
      </c>
      <c r="AK46" s="186">
        <f>IF($BB$69=0,0,(IF(AK$12='INPUT | KSz &gt; Kosten'!$P$101,'INPUT | KSz &gt; Kosten'!$I$90,'INPUT | KSz &gt; Kosten'!$I$90*AB46))*(1+AK$17)^Ablage!$D76*Ablage!$E76)</f>
        <v>0</v>
      </c>
      <c r="AL46" s="186">
        <f ca="1">IF($D46&gt;='INPUT | KSz &gt; Kosten'!$I$93,Nebenrechnungen!AK46,0)</f>
        <v>0</v>
      </c>
      <c r="AM46" s="46"/>
      <c r="AN46" s="185">
        <f t="shared" si="3"/>
        <v>0</v>
      </c>
      <c r="AO46" s="46">
        <f ca="1">IFERROR(INDEX('INPUT | KSz &gt; Erlöse &amp; Finanz'!$G$17:$G$46,MATCH(Nebenrechnungen!$D46,'INPUT | KSz &gt; Erlöse &amp; Finanz'!$C$17:$C$46,0)),0)</f>
        <v>0</v>
      </c>
      <c r="AP46" s="186">
        <f t="shared" ca="1" si="7"/>
        <v>0</v>
      </c>
      <c r="AQ46" s="186"/>
      <c r="AR46" s="187">
        <f>IF($BB$69=0,0,IFERROR(INDEX('INPUT | KSz &gt; Erlöse &amp; Finanz'!$M$17:$M$46,MATCH(Nebenrechnungen!$D46,'INPUT | KSz &gt; Erlöse &amp; Finanz'!$C$17:$C$46,0)),0))</f>
        <v>0</v>
      </c>
      <c r="AS46" s="187">
        <f>IF($BB$69=0,0,IFERROR(INDEX('INPUT | KSz &gt; Erlöse &amp; Finanz'!$O$17:$O$46,MATCH(Nebenrechnungen!$D46,'INPUT | KSz &gt; Erlöse &amp; Finanz'!$C$17:$C$46,0)),0))</f>
        <v>0</v>
      </c>
      <c r="AT46" s="187">
        <f t="shared" si="8"/>
        <v>0</v>
      </c>
    </row>
    <row r="47" spans="2:46">
      <c r="B47" s="112" t="s">
        <v>230</v>
      </c>
      <c r="C47">
        <v>25</v>
      </c>
      <c r="D47" s="370">
        <f ca="1">'INPUT | TSz &gt; Kosten'!C38</f>
        <v>2048</v>
      </c>
      <c r="E47" s="26"/>
      <c r="F47" s="186">
        <f>SUM('INPUT | TSz &gt; Kosten'!$E38:$K38)</f>
        <v>0</v>
      </c>
      <c r="G47" s="186">
        <f t="shared" ref="G47:G56" si="14">G46+F47</f>
        <v>0</v>
      </c>
      <c r="H47" s="26"/>
      <c r="I47" s="186">
        <f ca="1">IFERROR(INDEX('INPUT | TSz &gt; Technik'!$H$13:$H$42,MATCH(Nebenrechnungen!$D47,'INPUT | TSz &gt; Technik'!$C$13:$C$42,0)),0)</f>
        <v>0</v>
      </c>
      <c r="J47" s="320"/>
      <c r="K47" s="325">
        <f ca="1">IFERROR(INDEX('INPUT | TSz &gt; Kosten'!$K$54:$K$83,MATCH(Nebenrechnungen!D47,'INPUT | TSz &gt; Kosten'!$H$54:$H$83,0)),0)</f>
        <v>0</v>
      </c>
      <c r="L47" s="186">
        <f t="shared" ca="1" si="0"/>
        <v>0</v>
      </c>
      <c r="M47" s="26"/>
      <c r="N47" s="186">
        <f ca="1">IF(SUM(I47)=0,0,'INPUT | TSz &gt; Kosten'!$E$90*(1+N$17)^Ablage!$D77)</f>
        <v>0</v>
      </c>
      <c r="O47" s="26"/>
      <c r="P47" s="186">
        <f ca="1">(IF(P$12='INPUT | TSz &gt; Kosten'!$P$101,'INPUT | TSz &gt; Kosten'!$I$90,'INPUT | TSz &gt; Kosten'!$I$90*G47))*(1+P$17)^Ablage!$D77*Ablage!$E77</f>
        <v>0</v>
      </c>
      <c r="Q47" s="186">
        <f ca="1">IF($D47&gt;='INPUT | TSz &gt; Kosten'!$I$93,Nebenrechnungen!P47,0)</f>
        <v>0</v>
      </c>
      <c r="R47" s="46"/>
      <c r="S47" s="185">
        <f t="shared" ca="1" si="1"/>
        <v>0</v>
      </c>
      <c r="T47" s="46">
        <f ca="1">IFERROR(INDEX('INPUT | TSz &gt; Erlöse &amp; Finanz'!$G$17:$G$46,MATCH(Nebenrechnungen!$D47,'INPUT | TSz &gt; Erlöse &amp; Finanz'!$C$17:$C$46,0)),0)</f>
        <v>0</v>
      </c>
      <c r="U47" s="186">
        <f t="shared" ref="U47:U56" ca="1" si="15">S47*T47</f>
        <v>0</v>
      </c>
      <c r="V47" s="186"/>
      <c r="W47" s="187">
        <f ca="1">IFERROR(INDEX('INPUT | TSz &gt; Erlöse &amp; Finanz'!$M$17:$M$46,MATCH(Nebenrechnungen!$D47,'INPUT | TSz &gt; Erlöse &amp; Finanz'!$C$17:$C$46,0)),0)</f>
        <v>0</v>
      </c>
      <c r="X47" s="187">
        <f ca="1">IFERROR(INDEX('INPUT | TSz &gt; Erlöse &amp; Finanz'!$O$17:$O$46,MATCH(Nebenrechnungen!$D47,'INPUT | TSz &gt; Erlöse &amp; Finanz'!$C$17:$C$46,0)),0)</f>
        <v>0</v>
      </c>
      <c r="Y47" s="187">
        <f t="shared" ref="Y47:Y56" ca="1" si="16">SUM(W47:X47)</f>
        <v>0</v>
      </c>
      <c r="AA47" s="186">
        <f>IF($BB$69=0,0,SUM('INPUT | KSz &gt; Kosten'!$E38:$K38))</f>
        <v>0</v>
      </c>
      <c r="AB47" s="186">
        <f t="shared" ref="AB47:AB56" si="17">AB46+AA47</f>
        <v>0</v>
      </c>
      <c r="AC47" s="186"/>
      <c r="AD47" s="186">
        <f>IF($BB$69=0,0,IFERROR(INDEX('INPUT | KSz &gt; Technik'!$H$13:$H$42,MATCH(Nebenrechnungen!$D47,'INPUT | KSz &gt; Technik'!$C$13:$C$42,0)),0))</f>
        <v>0</v>
      </c>
      <c r="AF47" s="325">
        <f ca="1">IFERROR(INDEX('INPUT | KSz &gt; Kosten'!$K$54:$K$83,MATCH(Nebenrechnungen!$D47,'INPUT | KSz &gt; Kosten'!$H$54:$H$83,0)),0)</f>
        <v>0</v>
      </c>
      <c r="AG47" s="186">
        <f t="shared" ca="1" si="6"/>
        <v>0</v>
      </c>
      <c r="AI47" s="186">
        <f>IF(SUM(AD47)=0,0,'INPUT | TSz &gt; Kosten'!$E$90*(1+AI$17)^Ablage!$D77)</f>
        <v>0</v>
      </c>
      <c r="AK47" s="186">
        <f>IF($BB$69=0,0,(IF(AK$12='INPUT | KSz &gt; Kosten'!$P$101,'INPUT | KSz &gt; Kosten'!$I$90,'INPUT | KSz &gt; Kosten'!$I$90*AB47))*(1+AK$17)^Ablage!$D77*Ablage!$E77)</f>
        <v>0</v>
      </c>
      <c r="AL47" s="186">
        <f ca="1">IF($D47&gt;='INPUT | KSz &gt; Kosten'!$I$93,Nebenrechnungen!AK47,0)</f>
        <v>0</v>
      </c>
      <c r="AM47" s="46"/>
      <c r="AN47" s="185">
        <f t="shared" si="3"/>
        <v>0</v>
      </c>
      <c r="AO47" s="46">
        <f ca="1">IFERROR(INDEX('INPUT | KSz &gt; Erlöse &amp; Finanz'!$G$17:$G$46,MATCH(Nebenrechnungen!$D47,'INPUT | KSz &gt; Erlöse &amp; Finanz'!$C$17:$C$46,0)),0)</f>
        <v>0</v>
      </c>
      <c r="AP47" s="186">
        <f t="shared" ca="1" si="7"/>
        <v>0</v>
      </c>
      <c r="AQ47" s="186"/>
      <c r="AR47" s="187">
        <f>IF($BB$69=0,0,IFERROR(INDEX('INPUT | KSz &gt; Erlöse &amp; Finanz'!$M$17:$M$46,MATCH(Nebenrechnungen!$D47,'INPUT | KSz &gt; Erlöse &amp; Finanz'!$C$17:$C$46,0)),0))</f>
        <v>0</v>
      </c>
      <c r="AS47" s="187">
        <f>IF($BB$69=0,0,IFERROR(INDEX('INPUT | KSz &gt; Erlöse &amp; Finanz'!$O$17:$O$46,MATCH(Nebenrechnungen!$D47,'INPUT | KSz &gt; Erlöse &amp; Finanz'!$C$17:$C$46,0)),0))</f>
        <v>0</v>
      </c>
      <c r="AT47" s="187">
        <f t="shared" ref="AT47:AT56" si="18">SUM(AR47:AS47)</f>
        <v>0</v>
      </c>
    </row>
    <row r="48" spans="2:46">
      <c r="B48" s="112" t="s">
        <v>230</v>
      </c>
      <c r="C48">
        <v>26</v>
      </c>
      <c r="D48" s="370">
        <f ca="1">'INPUT | TSz &gt; Kosten'!C39</f>
        <v>2049</v>
      </c>
      <c r="E48" s="26"/>
      <c r="F48" s="186">
        <f>SUM('INPUT | TSz &gt; Kosten'!$E39:$K39)</f>
        <v>0</v>
      </c>
      <c r="G48" s="186">
        <f t="shared" si="14"/>
        <v>0</v>
      </c>
      <c r="H48" s="26"/>
      <c r="I48" s="186">
        <f ca="1">IFERROR(INDEX('INPUT | TSz &gt; Technik'!$H$13:$H$42,MATCH(Nebenrechnungen!$D48,'INPUT | TSz &gt; Technik'!$C$13:$C$42,0)),0)</f>
        <v>0</v>
      </c>
      <c r="J48" s="320"/>
      <c r="K48" s="325">
        <f ca="1">IFERROR(INDEX('INPUT | TSz &gt; Kosten'!$K$54:$K$83,MATCH(Nebenrechnungen!D48,'INPUT | TSz &gt; Kosten'!$H$54:$H$83,0)),0)</f>
        <v>0</v>
      </c>
      <c r="L48" s="186">
        <f t="shared" ca="1" si="0"/>
        <v>0</v>
      </c>
      <c r="M48" s="26"/>
      <c r="N48" s="186">
        <f ca="1">IF(SUM(I48)=0,0,'INPUT | TSz &gt; Kosten'!$E$90*(1+N$17)^Ablage!$D78)</f>
        <v>0</v>
      </c>
      <c r="O48" s="26"/>
      <c r="P48" s="186">
        <f ca="1">(IF(P$12='INPUT | TSz &gt; Kosten'!$P$101,'INPUT | TSz &gt; Kosten'!$I$90,'INPUT | TSz &gt; Kosten'!$I$90*G48))*(1+P$17)^Ablage!$D78*Ablage!$E78</f>
        <v>0</v>
      </c>
      <c r="Q48" s="186">
        <f ca="1">IF($D48&gt;='INPUT | TSz &gt; Kosten'!$I$93,Nebenrechnungen!P48,0)</f>
        <v>0</v>
      </c>
      <c r="R48" s="46"/>
      <c r="S48" s="185">
        <f t="shared" ca="1" si="1"/>
        <v>0</v>
      </c>
      <c r="T48" s="46">
        <f ca="1">IFERROR(INDEX('INPUT | TSz &gt; Erlöse &amp; Finanz'!$G$17:$G$46,MATCH(Nebenrechnungen!$D48,'INPUT | TSz &gt; Erlöse &amp; Finanz'!$C$17:$C$46,0)),0)</f>
        <v>0</v>
      </c>
      <c r="U48" s="186">
        <f t="shared" ca="1" si="15"/>
        <v>0</v>
      </c>
      <c r="V48" s="186"/>
      <c r="W48" s="187">
        <f ca="1">IFERROR(INDEX('INPUT | TSz &gt; Erlöse &amp; Finanz'!$M$17:$M$46,MATCH(Nebenrechnungen!$D48,'INPUT | TSz &gt; Erlöse &amp; Finanz'!$C$17:$C$46,0)),0)</f>
        <v>0</v>
      </c>
      <c r="X48" s="187">
        <f ca="1">IFERROR(INDEX('INPUT | TSz &gt; Erlöse &amp; Finanz'!$O$17:$O$46,MATCH(Nebenrechnungen!$D48,'INPUT | TSz &gt; Erlöse &amp; Finanz'!$C$17:$C$46,0)),0)</f>
        <v>0</v>
      </c>
      <c r="Y48" s="187">
        <f t="shared" ca="1" si="16"/>
        <v>0</v>
      </c>
      <c r="AA48" s="186">
        <f>IF($BB$69=0,0,SUM('INPUT | KSz &gt; Kosten'!$E39:$K39))</f>
        <v>0</v>
      </c>
      <c r="AB48" s="186">
        <f t="shared" si="17"/>
        <v>0</v>
      </c>
      <c r="AC48" s="186"/>
      <c r="AD48" s="186">
        <f>IF($BB$69=0,0,IFERROR(INDEX('INPUT | KSz &gt; Technik'!$H$13:$H$42,MATCH(Nebenrechnungen!$D48,'INPUT | KSz &gt; Technik'!$C$13:$C$42,0)),0))</f>
        <v>0</v>
      </c>
      <c r="AF48" s="325">
        <f ca="1">IFERROR(INDEX('INPUT | KSz &gt; Kosten'!$K$54:$K$83,MATCH(Nebenrechnungen!$D48,'INPUT | KSz &gt; Kosten'!$H$54:$H$83,0)),0)</f>
        <v>0</v>
      </c>
      <c r="AG48" s="186">
        <f t="shared" ca="1" si="6"/>
        <v>0</v>
      </c>
      <c r="AI48" s="186">
        <f>IF(SUM(AD48)=0,0,'INPUT | TSz &gt; Kosten'!$E$90*(1+AI$17)^Ablage!$D78)</f>
        <v>0</v>
      </c>
      <c r="AK48" s="186">
        <f>IF($BB$69=0,0,(IF(AK$12='INPUT | KSz &gt; Kosten'!$P$101,'INPUT | KSz &gt; Kosten'!$I$90,'INPUT | KSz &gt; Kosten'!$I$90*AB48))*(1+AK$17)^Ablage!$D78*Ablage!$E78)</f>
        <v>0</v>
      </c>
      <c r="AL48" s="186">
        <f ca="1">IF($D48&gt;='INPUT | KSz &gt; Kosten'!$I$93,Nebenrechnungen!AK48,0)</f>
        <v>0</v>
      </c>
      <c r="AM48" s="46"/>
      <c r="AN48" s="185">
        <f t="shared" si="3"/>
        <v>0</v>
      </c>
      <c r="AO48" s="46">
        <f ca="1">IFERROR(INDEX('INPUT | KSz &gt; Erlöse &amp; Finanz'!$G$17:$G$46,MATCH(Nebenrechnungen!$D48,'INPUT | KSz &gt; Erlöse &amp; Finanz'!$C$17:$C$46,0)),0)</f>
        <v>0</v>
      </c>
      <c r="AP48" s="186">
        <f t="shared" ca="1" si="7"/>
        <v>0</v>
      </c>
      <c r="AQ48" s="186"/>
      <c r="AR48" s="187">
        <f>IF($BB$69=0,0,IFERROR(INDEX('INPUT | KSz &gt; Erlöse &amp; Finanz'!$M$17:$M$46,MATCH(Nebenrechnungen!$D48,'INPUT | KSz &gt; Erlöse &amp; Finanz'!$C$17:$C$46,0)),0))</f>
        <v>0</v>
      </c>
      <c r="AS48" s="187">
        <f>IF($BB$69=0,0,IFERROR(INDEX('INPUT | KSz &gt; Erlöse &amp; Finanz'!$O$17:$O$46,MATCH(Nebenrechnungen!$D48,'INPUT | KSz &gt; Erlöse &amp; Finanz'!$C$17:$C$46,0)),0))</f>
        <v>0</v>
      </c>
      <c r="AT48" s="187">
        <f t="shared" si="18"/>
        <v>0</v>
      </c>
    </row>
    <row r="49" spans="1:46">
      <c r="B49" s="112" t="s">
        <v>230</v>
      </c>
      <c r="C49">
        <v>27</v>
      </c>
      <c r="D49" s="370">
        <f ca="1">'INPUT | TSz &gt; Kosten'!C40</f>
        <v>2050</v>
      </c>
      <c r="E49" s="26"/>
      <c r="F49" s="186">
        <f>SUM('INPUT | TSz &gt; Kosten'!$E40:$K40)</f>
        <v>0</v>
      </c>
      <c r="G49" s="186">
        <f t="shared" si="14"/>
        <v>0</v>
      </c>
      <c r="H49" s="26"/>
      <c r="I49" s="186">
        <f ca="1">IFERROR(INDEX('INPUT | TSz &gt; Technik'!$H$13:$H$42,MATCH(Nebenrechnungen!$D49,'INPUT | TSz &gt; Technik'!$C$13:$C$42,0)),0)</f>
        <v>0</v>
      </c>
      <c r="J49" s="320"/>
      <c r="K49" s="325">
        <f ca="1">IFERROR(INDEX('INPUT | TSz &gt; Kosten'!$K$54:$K$83,MATCH(Nebenrechnungen!D49,'INPUT | TSz &gt; Kosten'!$H$54:$H$83,0)),0)</f>
        <v>0</v>
      </c>
      <c r="L49" s="186">
        <f t="shared" ca="1" si="0"/>
        <v>0</v>
      </c>
      <c r="M49" s="26"/>
      <c r="N49" s="186">
        <f ca="1">IF(SUM(I49)=0,0,'INPUT | TSz &gt; Kosten'!$E$90*(1+N$17)^Ablage!$D79)</f>
        <v>0</v>
      </c>
      <c r="O49" s="26"/>
      <c r="P49" s="186">
        <f ca="1">(IF(P$12='INPUT | TSz &gt; Kosten'!$P$101,'INPUT | TSz &gt; Kosten'!$I$90,'INPUT | TSz &gt; Kosten'!$I$90*G49))*(1+P$17)^Ablage!$D79*Ablage!$E79</f>
        <v>0</v>
      </c>
      <c r="Q49" s="186">
        <f ca="1">IF($D49&gt;='INPUT | TSz &gt; Kosten'!$I$93,Nebenrechnungen!P49,0)</f>
        <v>0</v>
      </c>
      <c r="R49" s="46"/>
      <c r="S49" s="185">
        <f t="shared" ca="1" si="1"/>
        <v>0</v>
      </c>
      <c r="T49" s="46">
        <f ca="1">IFERROR(INDEX('INPUT | TSz &gt; Erlöse &amp; Finanz'!$G$17:$G$46,MATCH(Nebenrechnungen!$D49,'INPUT | TSz &gt; Erlöse &amp; Finanz'!$C$17:$C$46,0)),0)</f>
        <v>0</v>
      </c>
      <c r="U49" s="186">
        <f t="shared" ca="1" si="15"/>
        <v>0</v>
      </c>
      <c r="V49" s="186"/>
      <c r="W49" s="187">
        <f ca="1">IFERROR(INDEX('INPUT | TSz &gt; Erlöse &amp; Finanz'!$M$17:$M$46,MATCH(Nebenrechnungen!$D49,'INPUT | TSz &gt; Erlöse &amp; Finanz'!$C$17:$C$46,0)),0)</f>
        <v>0</v>
      </c>
      <c r="X49" s="187">
        <f ca="1">IFERROR(INDEX('INPUT | TSz &gt; Erlöse &amp; Finanz'!$O$17:$O$46,MATCH(Nebenrechnungen!$D49,'INPUT | TSz &gt; Erlöse &amp; Finanz'!$C$17:$C$46,0)),0)</f>
        <v>0</v>
      </c>
      <c r="Y49" s="187">
        <f t="shared" ca="1" si="16"/>
        <v>0</v>
      </c>
      <c r="AA49" s="186">
        <f>IF($BB$69=0,0,SUM('INPUT | KSz &gt; Kosten'!$E40:$K40))</f>
        <v>0</v>
      </c>
      <c r="AB49" s="186">
        <f t="shared" si="17"/>
        <v>0</v>
      </c>
      <c r="AC49" s="186"/>
      <c r="AD49" s="186">
        <f>IF($BB$69=0,0,IFERROR(INDEX('INPUT | KSz &gt; Technik'!$H$13:$H$42,MATCH(Nebenrechnungen!$D49,'INPUT | KSz &gt; Technik'!$C$13:$C$42,0)),0))</f>
        <v>0</v>
      </c>
      <c r="AF49" s="325">
        <f ca="1">IFERROR(INDEX('INPUT | KSz &gt; Kosten'!$K$54:$K$83,MATCH(Nebenrechnungen!$D49,'INPUT | KSz &gt; Kosten'!$H$54:$H$83,0)),0)</f>
        <v>0</v>
      </c>
      <c r="AG49" s="186">
        <f t="shared" ca="1" si="6"/>
        <v>0</v>
      </c>
      <c r="AI49" s="186">
        <f>IF(SUM(AD49)=0,0,'INPUT | TSz &gt; Kosten'!$E$90*(1+AI$17)^Ablage!$D79)</f>
        <v>0</v>
      </c>
      <c r="AK49" s="186">
        <f>IF($BB$69=0,0,(IF(AK$12='INPUT | KSz &gt; Kosten'!$P$101,'INPUT | KSz &gt; Kosten'!$I$90,'INPUT | KSz &gt; Kosten'!$I$90*AB49))*(1+AK$17)^Ablage!$D79*Ablage!$E79)</f>
        <v>0</v>
      </c>
      <c r="AL49" s="186">
        <f ca="1">IF($D49&gt;='INPUT | KSz &gt; Kosten'!$I$93,Nebenrechnungen!AK49,0)</f>
        <v>0</v>
      </c>
      <c r="AM49" s="46"/>
      <c r="AN49" s="185">
        <f t="shared" si="3"/>
        <v>0</v>
      </c>
      <c r="AO49" s="46">
        <f ca="1">IFERROR(INDEX('INPUT | KSz &gt; Erlöse &amp; Finanz'!$G$17:$G$46,MATCH(Nebenrechnungen!$D49,'INPUT | KSz &gt; Erlöse &amp; Finanz'!$C$17:$C$46,0)),0)</f>
        <v>0</v>
      </c>
      <c r="AP49" s="186">
        <f t="shared" ca="1" si="7"/>
        <v>0</v>
      </c>
      <c r="AQ49" s="186"/>
      <c r="AR49" s="187">
        <f>IF($BB$69=0,0,IFERROR(INDEX('INPUT | KSz &gt; Erlöse &amp; Finanz'!$M$17:$M$46,MATCH(Nebenrechnungen!$D49,'INPUT | KSz &gt; Erlöse &amp; Finanz'!$C$17:$C$46,0)),0))</f>
        <v>0</v>
      </c>
      <c r="AS49" s="187">
        <f>IF($BB$69=0,0,IFERROR(INDEX('INPUT | KSz &gt; Erlöse &amp; Finanz'!$O$17:$O$46,MATCH(Nebenrechnungen!$D49,'INPUT | KSz &gt; Erlöse &amp; Finanz'!$C$17:$C$46,0)),0))</f>
        <v>0</v>
      </c>
      <c r="AT49" s="187">
        <f t="shared" si="18"/>
        <v>0</v>
      </c>
    </row>
    <row r="50" spans="1:46">
      <c r="B50" s="112" t="s">
        <v>230</v>
      </c>
      <c r="C50">
        <v>28</v>
      </c>
      <c r="D50" s="370">
        <f ca="1">'INPUT | TSz &gt; Kosten'!C41</f>
        <v>2051</v>
      </c>
      <c r="E50" s="26"/>
      <c r="F50" s="186">
        <f>SUM('INPUT | TSz &gt; Kosten'!$E41:$K41)</f>
        <v>0</v>
      </c>
      <c r="G50" s="186">
        <f t="shared" si="14"/>
        <v>0</v>
      </c>
      <c r="H50" s="26"/>
      <c r="I50" s="186">
        <f ca="1">IFERROR(INDEX('INPUT | TSz &gt; Technik'!$H$13:$H$42,MATCH(Nebenrechnungen!$D50,'INPUT | TSz &gt; Technik'!$C$13:$C$42,0)),0)</f>
        <v>0</v>
      </c>
      <c r="J50" s="320"/>
      <c r="K50" s="325">
        <f ca="1">IFERROR(INDEX('INPUT | TSz &gt; Kosten'!$K$54:$K$83,MATCH(Nebenrechnungen!D50,'INPUT | TSz &gt; Kosten'!$H$54:$H$83,0)),0)</f>
        <v>0</v>
      </c>
      <c r="L50" s="186">
        <f t="shared" ca="1" si="0"/>
        <v>0</v>
      </c>
      <c r="M50" s="26"/>
      <c r="N50" s="186">
        <f ca="1">IF(SUM(I50)=0,0,'INPUT | TSz &gt; Kosten'!$E$90*(1+N$17)^Ablage!$D80)</f>
        <v>0</v>
      </c>
      <c r="O50" s="26"/>
      <c r="P50" s="186">
        <f ca="1">(IF(P$12='INPUT | TSz &gt; Kosten'!$P$101,'INPUT | TSz &gt; Kosten'!$I$90,'INPUT | TSz &gt; Kosten'!$I$90*G50))*(1+P$17)^Ablage!$D80*Ablage!$E80</f>
        <v>0</v>
      </c>
      <c r="Q50" s="186">
        <f ca="1">IF($D50&gt;='INPUT | TSz &gt; Kosten'!$I$93,Nebenrechnungen!P50,0)</f>
        <v>0</v>
      </c>
      <c r="R50" s="46"/>
      <c r="S50" s="185">
        <f t="shared" ca="1" si="1"/>
        <v>0</v>
      </c>
      <c r="T50" s="46">
        <f ca="1">IFERROR(INDEX('INPUT | TSz &gt; Erlöse &amp; Finanz'!$G$17:$G$46,MATCH(Nebenrechnungen!$D50,'INPUT | TSz &gt; Erlöse &amp; Finanz'!$C$17:$C$46,0)),0)</f>
        <v>0</v>
      </c>
      <c r="U50" s="186">
        <f t="shared" ca="1" si="15"/>
        <v>0</v>
      </c>
      <c r="V50" s="186"/>
      <c r="W50" s="187">
        <f ca="1">IFERROR(INDEX('INPUT | TSz &gt; Erlöse &amp; Finanz'!$M$17:$M$46,MATCH(Nebenrechnungen!$D50,'INPUT | TSz &gt; Erlöse &amp; Finanz'!$C$17:$C$46,0)),0)</f>
        <v>0</v>
      </c>
      <c r="X50" s="187">
        <f ca="1">IFERROR(INDEX('INPUT | TSz &gt; Erlöse &amp; Finanz'!$O$17:$O$46,MATCH(Nebenrechnungen!$D50,'INPUT | TSz &gt; Erlöse &amp; Finanz'!$C$17:$C$46,0)),0)</f>
        <v>0</v>
      </c>
      <c r="Y50" s="187">
        <f t="shared" ca="1" si="16"/>
        <v>0</v>
      </c>
      <c r="AA50" s="186">
        <f>IF($BB$69=0,0,SUM('INPUT | KSz &gt; Kosten'!$E41:$K41))</f>
        <v>0</v>
      </c>
      <c r="AB50" s="186">
        <f t="shared" si="17"/>
        <v>0</v>
      </c>
      <c r="AC50" s="186"/>
      <c r="AD50" s="186">
        <f>IF($BB$69=0,0,IFERROR(INDEX('INPUT | KSz &gt; Technik'!$H$13:$H$42,MATCH(Nebenrechnungen!$D50,'INPUT | KSz &gt; Technik'!$C$13:$C$42,0)),0))</f>
        <v>0</v>
      </c>
      <c r="AF50" s="325">
        <f ca="1">IFERROR(INDEX('INPUT | KSz &gt; Kosten'!$K$54:$K$83,MATCH(Nebenrechnungen!$D50,'INPUT | KSz &gt; Kosten'!$H$54:$H$83,0)),0)</f>
        <v>0</v>
      </c>
      <c r="AG50" s="186">
        <f t="shared" ca="1" si="6"/>
        <v>0</v>
      </c>
      <c r="AI50" s="186">
        <f>IF(SUM(AD50)=0,0,'INPUT | TSz &gt; Kosten'!$E$90*(1+AI$17)^Ablage!$D80)</f>
        <v>0</v>
      </c>
      <c r="AK50" s="186">
        <f>IF($BB$69=0,0,(IF(AK$12='INPUT | KSz &gt; Kosten'!$P$101,'INPUT | KSz &gt; Kosten'!$I$90,'INPUT | KSz &gt; Kosten'!$I$90*AB50))*(1+AK$17)^Ablage!$D80*Ablage!$E80)</f>
        <v>0</v>
      </c>
      <c r="AL50" s="186">
        <f ca="1">IF($D50&gt;='INPUT | KSz &gt; Kosten'!$I$93,Nebenrechnungen!AK50,0)</f>
        <v>0</v>
      </c>
      <c r="AM50" s="46"/>
      <c r="AN50" s="185">
        <f t="shared" si="3"/>
        <v>0</v>
      </c>
      <c r="AO50" s="46">
        <f ca="1">IFERROR(INDEX('INPUT | KSz &gt; Erlöse &amp; Finanz'!$G$17:$G$46,MATCH(Nebenrechnungen!$D50,'INPUT | KSz &gt; Erlöse &amp; Finanz'!$C$17:$C$46,0)),0)</f>
        <v>0</v>
      </c>
      <c r="AP50" s="186">
        <f t="shared" ca="1" si="7"/>
        <v>0</v>
      </c>
      <c r="AQ50" s="186"/>
      <c r="AR50" s="187">
        <f>IF($BB$69=0,0,IFERROR(INDEX('INPUT | KSz &gt; Erlöse &amp; Finanz'!$M$17:$M$46,MATCH(Nebenrechnungen!$D50,'INPUT | KSz &gt; Erlöse &amp; Finanz'!$C$17:$C$46,0)),0))</f>
        <v>0</v>
      </c>
      <c r="AS50" s="187">
        <f>IF($BB$69=0,0,IFERROR(INDEX('INPUT | KSz &gt; Erlöse &amp; Finanz'!$O$17:$O$46,MATCH(Nebenrechnungen!$D50,'INPUT | KSz &gt; Erlöse &amp; Finanz'!$C$17:$C$46,0)),0))</f>
        <v>0</v>
      </c>
      <c r="AT50" s="187">
        <f t="shared" si="18"/>
        <v>0</v>
      </c>
    </row>
    <row r="51" spans="1:46">
      <c r="B51" s="112" t="s">
        <v>230</v>
      </c>
      <c r="C51">
        <v>29</v>
      </c>
      <c r="D51" s="370">
        <f ca="1">'INPUT | TSz &gt; Kosten'!C42</f>
        <v>2052</v>
      </c>
      <c r="E51" s="26"/>
      <c r="F51" s="186">
        <f>SUM('INPUT | TSz &gt; Kosten'!$E42:$K42)</f>
        <v>0</v>
      </c>
      <c r="G51" s="186">
        <f t="shared" si="14"/>
        <v>0</v>
      </c>
      <c r="H51" s="26"/>
      <c r="I51" s="186">
        <f ca="1">IFERROR(INDEX('INPUT | TSz &gt; Technik'!$H$13:$H$42,MATCH(Nebenrechnungen!$D51,'INPUT | TSz &gt; Technik'!$C$13:$C$42,0)),0)</f>
        <v>0</v>
      </c>
      <c r="J51" s="320"/>
      <c r="K51" s="325">
        <f ca="1">IFERROR(INDEX('INPUT | TSz &gt; Kosten'!$K$54:$K$83,MATCH(Nebenrechnungen!D51,'INPUT | TSz &gt; Kosten'!$H$54:$H$83,0)),0)</f>
        <v>0</v>
      </c>
      <c r="L51" s="186">
        <f t="shared" ca="1" si="0"/>
        <v>0</v>
      </c>
      <c r="M51" s="26"/>
      <c r="N51" s="186">
        <f ca="1">IF(SUM(I51)=0,0,'INPUT | TSz &gt; Kosten'!$E$90*(1+N$17)^Ablage!$D81)</f>
        <v>0</v>
      </c>
      <c r="O51" s="26"/>
      <c r="P51" s="186">
        <f ca="1">(IF(P$12='INPUT | TSz &gt; Kosten'!$P$101,'INPUT | TSz &gt; Kosten'!$I$90,'INPUT | TSz &gt; Kosten'!$I$90*G51))*(1+P$17)^Ablage!$D81*Ablage!$E81</f>
        <v>0</v>
      </c>
      <c r="Q51" s="186">
        <f ca="1">IF($D51&gt;='INPUT | TSz &gt; Kosten'!$I$93,Nebenrechnungen!P51,0)</f>
        <v>0</v>
      </c>
      <c r="R51" s="46"/>
      <c r="S51" s="185">
        <f t="shared" ca="1" si="1"/>
        <v>0</v>
      </c>
      <c r="T51" s="46">
        <f ca="1">IFERROR(INDEX('INPUT | TSz &gt; Erlöse &amp; Finanz'!$G$17:$G$46,MATCH(Nebenrechnungen!$D51,'INPUT | TSz &gt; Erlöse &amp; Finanz'!$C$17:$C$46,0)),0)</f>
        <v>0</v>
      </c>
      <c r="U51" s="186">
        <f t="shared" ca="1" si="15"/>
        <v>0</v>
      </c>
      <c r="V51" s="186"/>
      <c r="W51" s="187">
        <f ca="1">IFERROR(INDEX('INPUT | TSz &gt; Erlöse &amp; Finanz'!$M$17:$M$46,MATCH(Nebenrechnungen!$D51,'INPUT | TSz &gt; Erlöse &amp; Finanz'!$C$17:$C$46,0)),0)</f>
        <v>0</v>
      </c>
      <c r="X51" s="187">
        <f ca="1">IFERROR(INDEX('INPUT | TSz &gt; Erlöse &amp; Finanz'!$O$17:$O$46,MATCH(Nebenrechnungen!$D51,'INPUT | TSz &gt; Erlöse &amp; Finanz'!$C$17:$C$46,0)),0)</f>
        <v>0</v>
      </c>
      <c r="Y51" s="187">
        <f t="shared" ca="1" si="16"/>
        <v>0</v>
      </c>
      <c r="AA51" s="186">
        <f>IF($BB$69=0,0,SUM('INPUT | KSz &gt; Kosten'!$E42:$K42))</f>
        <v>0</v>
      </c>
      <c r="AB51" s="186">
        <f t="shared" si="17"/>
        <v>0</v>
      </c>
      <c r="AC51" s="186"/>
      <c r="AD51" s="186">
        <f>IF($BB$69=0,0,IFERROR(INDEX('INPUT | KSz &gt; Technik'!$H$13:$H$42,MATCH(Nebenrechnungen!$D51,'INPUT | KSz &gt; Technik'!$C$13:$C$42,0)),0))</f>
        <v>0</v>
      </c>
      <c r="AF51" s="325">
        <f ca="1">IFERROR(INDEX('INPUT | KSz &gt; Kosten'!$K$54:$K$83,MATCH(Nebenrechnungen!$D51,'INPUT | KSz &gt; Kosten'!$H$54:$H$83,0)),0)</f>
        <v>0</v>
      </c>
      <c r="AG51" s="186">
        <f t="shared" ca="1" si="6"/>
        <v>0</v>
      </c>
      <c r="AI51" s="186">
        <f>IF(SUM(AD51)=0,0,'INPUT | TSz &gt; Kosten'!$E$90*(1+AI$17)^Ablage!$D81)</f>
        <v>0</v>
      </c>
      <c r="AK51" s="186">
        <f>IF($BB$69=0,0,(IF(AK$12='INPUT | KSz &gt; Kosten'!$P$101,'INPUT | KSz &gt; Kosten'!$I$90,'INPUT | KSz &gt; Kosten'!$I$90*AB51))*(1+AK$17)^Ablage!$D81*Ablage!$E81)</f>
        <v>0</v>
      </c>
      <c r="AL51" s="186">
        <f ca="1">IF($D51&gt;='INPUT | KSz &gt; Kosten'!$I$93,Nebenrechnungen!AK51,0)</f>
        <v>0</v>
      </c>
      <c r="AM51" s="46"/>
      <c r="AN51" s="185">
        <f t="shared" si="3"/>
        <v>0</v>
      </c>
      <c r="AO51" s="46">
        <f ca="1">IFERROR(INDEX('INPUT | KSz &gt; Erlöse &amp; Finanz'!$G$17:$G$46,MATCH(Nebenrechnungen!$D51,'INPUT | KSz &gt; Erlöse &amp; Finanz'!$C$17:$C$46,0)),0)</f>
        <v>0</v>
      </c>
      <c r="AP51" s="186">
        <f t="shared" ca="1" si="7"/>
        <v>0</v>
      </c>
      <c r="AQ51" s="186"/>
      <c r="AR51" s="187">
        <f>IF($BB$69=0,0,IFERROR(INDEX('INPUT | KSz &gt; Erlöse &amp; Finanz'!$M$17:$M$46,MATCH(Nebenrechnungen!$D51,'INPUT | KSz &gt; Erlöse &amp; Finanz'!$C$17:$C$46,0)),0))</f>
        <v>0</v>
      </c>
      <c r="AS51" s="187">
        <f>IF($BB$69=0,0,IFERROR(INDEX('INPUT | KSz &gt; Erlöse &amp; Finanz'!$O$17:$O$46,MATCH(Nebenrechnungen!$D51,'INPUT | KSz &gt; Erlöse &amp; Finanz'!$C$17:$C$46,0)),0))</f>
        <v>0</v>
      </c>
      <c r="AT51" s="187">
        <f t="shared" si="18"/>
        <v>0</v>
      </c>
    </row>
    <row r="52" spans="1:46">
      <c r="B52" s="112" t="s">
        <v>230</v>
      </c>
      <c r="C52">
        <v>30</v>
      </c>
      <c r="D52" s="370">
        <f ca="1">'INPUT | TSz &gt; Kosten'!C43</f>
        <v>2053</v>
      </c>
      <c r="E52" s="26"/>
      <c r="F52" s="186">
        <f>SUM('INPUT | TSz &gt; Kosten'!$E43:$K43)</f>
        <v>0</v>
      </c>
      <c r="G52" s="186">
        <f t="shared" si="14"/>
        <v>0</v>
      </c>
      <c r="H52" s="26"/>
      <c r="I52" s="186">
        <f ca="1">IFERROR(INDEX('INPUT | TSz &gt; Technik'!$H$13:$H$42,MATCH(Nebenrechnungen!$D52,'INPUT | TSz &gt; Technik'!$C$13:$C$42,0)),0)</f>
        <v>0</v>
      </c>
      <c r="J52" s="320"/>
      <c r="K52" s="325">
        <f ca="1">IFERROR(INDEX('INPUT | TSz &gt; Kosten'!$K$54:$K$83,MATCH(Nebenrechnungen!D52,'INPUT | TSz &gt; Kosten'!$H$54:$H$83,0)),0)</f>
        <v>0</v>
      </c>
      <c r="L52" s="186">
        <f t="shared" ca="1" si="0"/>
        <v>0</v>
      </c>
      <c r="M52" s="26"/>
      <c r="N52" s="186">
        <f ca="1">IF(SUM(I52)=0,0,'INPUT | TSz &gt; Kosten'!$E$90*(1+N$17)^Ablage!$D82)</f>
        <v>0</v>
      </c>
      <c r="O52" s="26"/>
      <c r="P52" s="186">
        <f ca="1">(IF(P$12='INPUT | TSz &gt; Kosten'!$P$101,'INPUT | TSz &gt; Kosten'!$I$90,'INPUT | TSz &gt; Kosten'!$I$90*G52))*(1+P$17)^Ablage!$D82*Ablage!$E82</f>
        <v>0</v>
      </c>
      <c r="Q52" s="186">
        <f ca="1">IF($D52&gt;='INPUT | TSz &gt; Kosten'!$I$93,Nebenrechnungen!P52,0)</f>
        <v>0</v>
      </c>
      <c r="R52" s="46"/>
      <c r="S52" s="185">
        <f t="shared" ca="1" si="1"/>
        <v>0</v>
      </c>
      <c r="T52" s="46">
        <f ca="1">IFERROR(INDEX('INPUT | TSz &gt; Erlöse &amp; Finanz'!$G$17:$G$46,MATCH(Nebenrechnungen!$D52,'INPUT | TSz &gt; Erlöse &amp; Finanz'!$C$17:$C$46,0)),0)</f>
        <v>0</v>
      </c>
      <c r="U52" s="186">
        <f t="shared" ca="1" si="15"/>
        <v>0</v>
      </c>
      <c r="V52" s="186"/>
      <c r="W52" s="187">
        <f ca="1">IFERROR(INDEX('INPUT | TSz &gt; Erlöse &amp; Finanz'!$M$17:$M$46,MATCH(Nebenrechnungen!$D52,'INPUT | TSz &gt; Erlöse &amp; Finanz'!$C$17:$C$46,0)),0)</f>
        <v>0</v>
      </c>
      <c r="X52" s="187">
        <f ca="1">IFERROR(INDEX('INPUT | TSz &gt; Erlöse &amp; Finanz'!$O$17:$O$46,MATCH(Nebenrechnungen!$D52,'INPUT | TSz &gt; Erlöse &amp; Finanz'!$C$17:$C$46,0)),0)</f>
        <v>0</v>
      </c>
      <c r="Y52" s="187">
        <f t="shared" ca="1" si="16"/>
        <v>0</v>
      </c>
      <c r="AA52" s="186">
        <f>IF($BB$69=0,0,SUM('INPUT | KSz &gt; Kosten'!$E43:$K43))</f>
        <v>0</v>
      </c>
      <c r="AB52" s="186">
        <f t="shared" si="17"/>
        <v>0</v>
      </c>
      <c r="AC52" s="186"/>
      <c r="AD52" s="186">
        <f>IF($BB$69=0,0,IFERROR(INDEX('INPUT | KSz &gt; Technik'!$H$13:$H$42,MATCH(Nebenrechnungen!$D52,'INPUT | KSz &gt; Technik'!$C$13:$C$42,0)),0))</f>
        <v>0</v>
      </c>
      <c r="AF52" s="325">
        <f ca="1">IFERROR(INDEX('INPUT | KSz &gt; Kosten'!$K$54:$K$83,MATCH(Nebenrechnungen!$D52,'INPUT | KSz &gt; Kosten'!$H$54:$H$83,0)),0)</f>
        <v>0</v>
      </c>
      <c r="AG52" s="186">
        <f t="shared" ca="1" si="6"/>
        <v>0</v>
      </c>
      <c r="AI52" s="186">
        <f>IF(SUM(AD52)=0,0,'INPUT | TSz &gt; Kosten'!$E$90*(1+AI$17)^Ablage!$D82)</f>
        <v>0</v>
      </c>
      <c r="AK52" s="186">
        <f>IF($BB$69=0,0,(IF(AK$12='INPUT | KSz &gt; Kosten'!$P$101,'INPUT | KSz &gt; Kosten'!$I$90,'INPUT | KSz &gt; Kosten'!$I$90*AB52))*(1+AK$17)^Ablage!$D82*Ablage!$E82)</f>
        <v>0</v>
      </c>
      <c r="AL52" s="186">
        <f ca="1">IF($D52&gt;='INPUT | KSz &gt; Kosten'!$I$93,Nebenrechnungen!AK52,0)</f>
        <v>0</v>
      </c>
      <c r="AM52" s="46"/>
      <c r="AN52" s="185">
        <f t="shared" si="3"/>
        <v>0</v>
      </c>
      <c r="AO52" s="46">
        <f ca="1">IFERROR(INDEX('INPUT | KSz &gt; Erlöse &amp; Finanz'!$G$17:$G$46,MATCH(Nebenrechnungen!$D52,'INPUT | KSz &gt; Erlöse &amp; Finanz'!$C$17:$C$46,0)),0)</f>
        <v>0</v>
      </c>
      <c r="AP52" s="186">
        <f t="shared" ca="1" si="7"/>
        <v>0</v>
      </c>
      <c r="AQ52" s="186"/>
      <c r="AR52" s="187">
        <f>IF($BB$69=0,0,IFERROR(INDEX('INPUT | KSz &gt; Erlöse &amp; Finanz'!$M$17:$M$46,MATCH(Nebenrechnungen!$D52,'INPUT | KSz &gt; Erlöse &amp; Finanz'!$C$17:$C$46,0)),0))</f>
        <v>0</v>
      </c>
      <c r="AS52" s="187">
        <f>IF($BB$69=0,0,IFERROR(INDEX('INPUT | KSz &gt; Erlöse &amp; Finanz'!$O$17:$O$46,MATCH(Nebenrechnungen!$D52,'INPUT | KSz &gt; Erlöse &amp; Finanz'!$C$17:$C$46,0)),0))</f>
        <v>0</v>
      </c>
      <c r="AT52" s="187">
        <f t="shared" si="18"/>
        <v>0</v>
      </c>
    </row>
    <row r="53" spans="1:46">
      <c r="B53" s="112" t="s">
        <v>230</v>
      </c>
      <c r="C53">
        <v>31</v>
      </c>
      <c r="D53" s="370" t="str">
        <f ca="1">'INPUT | TSz &gt; Kosten'!C44</f>
        <v/>
      </c>
      <c r="E53" s="26"/>
      <c r="F53" s="186">
        <f>SUM('INPUT | TSz &gt; Kosten'!$E44:$K44)</f>
        <v>0</v>
      </c>
      <c r="G53" s="186">
        <f t="shared" si="14"/>
        <v>0</v>
      </c>
      <c r="H53" s="26"/>
      <c r="I53" s="186">
        <f ca="1">IFERROR(INDEX('INPUT | TSz &gt; Technik'!$H$13:$H$42,MATCH(Nebenrechnungen!$D53,'INPUT | TSz &gt; Technik'!$C$13:$C$42,0)),0)</f>
        <v>0</v>
      </c>
      <c r="J53" s="320"/>
      <c r="K53" s="325">
        <f ca="1">IFERROR(INDEX('INPUT | TSz &gt; Kosten'!$K$54:$K$83,MATCH(Nebenrechnungen!D53,'INPUT | TSz &gt; Kosten'!$H$54:$H$83,0)),0)</f>
        <v>0</v>
      </c>
      <c r="L53" s="186">
        <f t="shared" ca="1" si="0"/>
        <v>0</v>
      </c>
      <c r="M53" s="26"/>
      <c r="N53" s="186">
        <f ca="1">IF(SUM(I53)=0,0,'INPUT | TSz &gt; Kosten'!$E$90*(1+N$17)^Ablage!$D83)</f>
        <v>0</v>
      </c>
      <c r="O53" s="26"/>
      <c r="P53" s="186">
        <f ca="1">(IF(P$12='INPUT | TSz &gt; Kosten'!$P$101,'INPUT | TSz &gt; Kosten'!$I$90,'INPUT | TSz &gt; Kosten'!$I$90*G53))*(1+P$17)^Ablage!$D83*Ablage!$E83</f>
        <v>0</v>
      </c>
      <c r="Q53" s="186">
        <f ca="1">IF($D53&gt;='INPUT | TSz &gt; Kosten'!$I$93,Nebenrechnungen!P53,0)</f>
        <v>0</v>
      </c>
      <c r="R53" s="46"/>
      <c r="S53" s="185">
        <f t="shared" ca="1" si="1"/>
        <v>0</v>
      </c>
      <c r="T53" s="46">
        <f ca="1">IFERROR(INDEX('INPUT | TSz &gt; Erlöse &amp; Finanz'!$G$17:$G$46,MATCH(Nebenrechnungen!$D53,'INPUT | TSz &gt; Erlöse &amp; Finanz'!$C$17:$C$46,0)),0)</f>
        <v>0</v>
      </c>
      <c r="U53" s="186">
        <f t="shared" ca="1" si="15"/>
        <v>0</v>
      </c>
      <c r="V53" s="186"/>
      <c r="W53" s="187">
        <f ca="1">IFERROR(INDEX('INPUT | TSz &gt; Erlöse &amp; Finanz'!$M$17:$M$46,MATCH(Nebenrechnungen!$D53,'INPUT | TSz &gt; Erlöse &amp; Finanz'!$C$17:$C$46,0)),0)</f>
        <v>0</v>
      </c>
      <c r="X53" s="187">
        <f ca="1">IFERROR(INDEX('INPUT | TSz &gt; Erlöse &amp; Finanz'!$O$17:$O$46,MATCH(Nebenrechnungen!$D53,'INPUT | TSz &gt; Erlöse &amp; Finanz'!$C$17:$C$46,0)),0)</f>
        <v>0</v>
      </c>
      <c r="Y53" s="187">
        <f t="shared" ca="1" si="16"/>
        <v>0</v>
      </c>
      <c r="AA53" s="186">
        <f>IF($BB$69=0,0,SUM('INPUT | KSz &gt; Kosten'!$E44:$K44))</f>
        <v>0</v>
      </c>
      <c r="AB53" s="186">
        <f t="shared" si="17"/>
        <v>0</v>
      </c>
      <c r="AC53" s="186"/>
      <c r="AD53" s="186">
        <f>IF($BB$69=0,0,IFERROR(INDEX('INPUT | KSz &gt; Technik'!$H$13:$H$42,MATCH(Nebenrechnungen!$D53,'INPUT | KSz &gt; Technik'!$C$13:$C$42,0)),0))</f>
        <v>0</v>
      </c>
      <c r="AF53" s="325">
        <f ca="1">IFERROR(INDEX('INPUT | KSz &gt; Kosten'!$K$54:$K$83,MATCH(Nebenrechnungen!$D53,'INPUT | KSz &gt; Kosten'!$H$54:$H$83,0)),0)</f>
        <v>0</v>
      </c>
      <c r="AG53" s="186">
        <f t="shared" ca="1" si="6"/>
        <v>0</v>
      </c>
      <c r="AI53" s="186">
        <f>IF(SUM(AD53)=0,0,'INPUT | TSz &gt; Kosten'!$E$90*(1+AI$17)^Ablage!$D83)</f>
        <v>0</v>
      </c>
      <c r="AK53" s="186">
        <f>IF($BB$69=0,0,(IF(AK$12='INPUT | KSz &gt; Kosten'!$P$101,'INPUT | KSz &gt; Kosten'!$I$90,'INPUT | KSz &gt; Kosten'!$I$90*AB53))*(1+AK$17)^Ablage!$D83*Ablage!$E83)</f>
        <v>0</v>
      </c>
      <c r="AL53" s="186">
        <f ca="1">IF($D53&gt;='INPUT | KSz &gt; Kosten'!$I$93,Nebenrechnungen!AK53,0)</f>
        <v>0</v>
      </c>
      <c r="AM53" s="46"/>
      <c r="AN53" s="185">
        <f t="shared" si="3"/>
        <v>0</v>
      </c>
      <c r="AO53" s="46">
        <f ca="1">IFERROR(INDEX('INPUT | KSz &gt; Erlöse &amp; Finanz'!$G$17:$G$46,MATCH(Nebenrechnungen!$D53,'INPUT | KSz &gt; Erlöse &amp; Finanz'!$C$17:$C$46,0)),0)</f>
        <v>0</v>
      </c>
      <c r="AP53" s="186">
        <f t="shared" ca="1" si="7"/>
        <v>0</v>
      </c>
      <c r="AQ53" s="186"/>
      <c r="AR53" s="187">
        <f>IF($BB$69=0,0,IFERROR(INDEX('INPUT | KSz &gt; Erlöse &amp; Finanz'!$M$17:$M$46,MATCH(Nebenrechnungen!$D53,'INPUT | KSz &gt; Erlöse &amp; Finanz'!$C$17:$C$46,0)),0))</f>
        <v>0</v>
      </c>
      <c r="AS53" s="187">
        <f>IF($BB$69=0,0,IFERROR(INDEX('INPUT | KSz &gt; Erlöse &amp; Finanz'!$O$17:$O$46,MATCH(Nebenrechnungen!$D53,'INPUT | KSz &gt; Erlöse &amp; Finanz'!$C$17:$C$46,0)),0))</f>
        <v>0</v>
      </c>
      <c r="AT53" s="187">
        <f t="shared" si="18"/>
        <v>0</v>
      </c>
    </row>
    <row r="54" spans="1:46">
      <c r="B54" s="112" t="s">
        <v>230</v>
      </c>
      <c r="C54">
        <v>32</v>
      </c>
      <c r="D54" s="370" t="str">
        <f ca="1">'INPUT | TSz &gt; Kosten'!C45</f>
        <v/>
      </c>
      <c r="E54" s="26"/>
      <c r="F54" s="186">
        <f>SUM('INPUT | TSz &gt; Kosten'!$E45:$K45)</f>
        <v>0</v>
      </c>
      <c r="G54" s="186">
        <f t="shared" si="14"/>
        <v>0</v>
      </c>
      <c r="H54" s="26"/>
      <c r="I54" s="186">
        <f ca="1">IFERROR(INDEX('INPUT | TSz &gt; Technik'!$H$13:$H$42,MATCH(Nebenrechnungen!$D54,'INPUT | TSz &gt; Technik'!$C$13:$C$42,0)),0)</f>
        <v>0</v>
      </c>
      <c r="J54" s="320"/>
      <c r="K54" s="325">
        <f ca="1">IFERROR(INDEX('INPUT | TSz &gt; Kosten'!$K$54:$K$83,MATCH(Nebenrechnungen!D54,'INPUT | TSz &gt; Kosten'!$H$54:$H$83,0)),0)</f>
        <v>0</v>
      </c>
      <c r="L54" s="186">
        <f t="shared" ca="1" si="0"/>
        <v>0</v>
      </c>
      <c r="M54" s="26"/>
      <c r="N54" s="186">
        <f ca="1">IF(SUM(I54)=0,0,'INPUT | TSz &gt; Kosten'!$E$90*(1+N$17)^Ablage!$D84)</f>
        <v>0</v>
      </c>
      <c r="O54" s="26"/>
      <c r="P54" s="186">
        <f ca="1">(IF(P$12='INPUT | TSz &gt; Kosten'!$P$101,'INPUT | TSz &gt; Kosten'!$I$90,'INPUT | TSz &gt; Kosten'!$I$90*G54))*(1+P$17)^Ablage!$D84*Ablage!$E84</f>
        <v>0</v>
      </c>
      <c r="Q54" s="186">
        <f ca="1">IF($D54&gt;='INPUT | TSz &gt; Kosten'!$I$93,Nebenrechnungen!P54,0)</f>
        <v>0</v>
      </c>
      <c r="R54" s="46"/>
      <c r="S54" s="185">
        <f t="shared" ca="1" si="1"/>
        <v>0</v>
      </c>
      <c r="T54" s="46">
        <f ca="1">IFERROR(INDEX('INPUT | TSz &gt; Erlöse &amp; Finanz'!$G$17:$G$46,MATCH(Nebenrechnungen!$D54,'INPUT | TSz &gt; Erlöse &amp; Finanz'!$C$17:$C$46,0)),0)</f>
        <v>0</v>
      </c>
      <c r="U54" s="186">
        <f t="shared" ca="1" si="15"/>
        <v>0</v>
      </c>
      <c r="V54" s="186"/>
      <c r="W54" s="187">
        <f ca="1">IFERROR(INDEX('INPUT | TSz &gt; Erlöse &amp; Finanz'!$M$17:$M$46,MATCH(Nebenrechnungen!$D54,'INPUT | TSz &gt; Erlöse &amp; Finanz'!$C$17:$C$46,0)),0)</f>
        <v>0</v>
      </c>
      <c r="X54" s="187">
        <f ca="1">IFERROR(INDEX('INPUT | TSz &gt; Erlöse &amp; Finanz'!$O$17:$O$46,MATCH(Nebenrechnungen!$D54,'INPUT | TSz &gt; Erlöse &amp; Finanz'!$C$17:$C$46,0)),0)</f>
        <v>0</v>
      </c>
      <c r="Y54" s="187">
        <f t="shared" ca="1" si="16"/>
        <v>0</v>
      </c>
      <c r="AA54" s="186">
        <f>IF($BB$69=0,0,SUM('INPUT | KSz &gt; Kosten'!$E45:$K45))</f>
        <v>0</v>
      </c>
      <c r="AB54" s="186">
        <f t="shared" si="17"/>
        <v>0</v>
      </c>
      <c r="AC54" s="186"/>
      <c r="AD54" s="186">
        <f>IF($BB$69=0,0,IFERROR(INDEX('INPUT | KSz &gt; Technik'!$H$13:$H$42,MATCH(Nebenrechnungen!$D54,'INPUT | KSz &gt; Technik'!$C$13:$C$42,0)),0))</f>
        <v>0</v>
      </c>
      <c r="AF54" s="325">
        <f ca="1">IFERROR(INDEX('INPUT | KSz &gt; Kosten'!$K$54:$K$83,MATCH(Nebenrechnungen!$D54,'INPUT | KSz &gt; Kosten'!$H$54:$H$83,0)),0)</f>
        <v>0</v>
      </c>
      <c r="AG54" s="186">
        <f t="shared" ca="1" si="6"/>
        <v>0</v>
      </c>
      <c r="AI54" s="186">
        <f>IF(SUM(AD54)=0,0,'INPUT | TSz &gt; Kosten'!$E$90*(1+AI$17)^Ablage!$D84)</f>
        <v>0</v>
      </c>
      <c r="AK54" s="186">
        <f>IF($BB$69=0,0,(IF(AK$12='INPUT | KSz &gt; Kosten'!$P$101,'INPUT | KSz &gt; Kosten'!$I$90,'INPUT | KSz &gt; Kosten'!$I$90*AB54))*(1+AK$17)^Ablage!$D84*Ablage!$E84)</f>
        <v>0</v>
      </c>
      <c r="AL54" s="186">
        <f ca="1">IF($D54&gt;='INPUT | KSz &gt; Kosten'!$I$93,Nebenrechnungen!AK54,0)</f>
        <v>0</v>
      </c>
      <c r="AM54" s="46"/>
      <c r="AN54" s="185">
        <f t="shared" si="3"/>
        <v>0</v>
      </c>
      <c r="AO54" s="46">
        <f ca="1">IFERROR(INDEX('INPUT | KSz &gt; Erlöse &amp; Finanz'!$G$17:$G$46,MATCH(Nebenrechnungen!$D54,'INPUT | KSz &gt; Erlöse &amp; Finanz'!$C$17:$C$46,0)),0)</f>
        <v>0</v>
      </c>
      <c r="AP54" s="186">
        <f t="shared" ca="1" si="7"/>
        <v>0</v>
      </c>
      <c r="AQ54" s="186"/>
      <c r="AR54" s="187">
        <f>IF($BB$69=0,0,IFERROR(INDEX('INPUT | KSz &gt; Erlöse &amp; Finanz'!$M$17:$M$46,MATCH(Nebenrechnungen!$D54,'INPUT | KSz &gt; Erlöse &amp; Finanz'!$C$17:$C$46,0)),0))</f>
        <v>0</v>
      </c>
      <c r="AS54" s="187">
        <f>IF($BB$69=0,0,IFERROR(INDEX('INPUT | KSz &gt; Erlöse &amp; Finanz'!$O$17:$O$46,MATCH(Nebenrechnungen!$D54,'INPUT | KSz &gt; Erlöse &amp; Finanz'!$C$17:$C$46,0)),0))</f>
        <v>0</v>
      </c>
      <c r="AT54" s="187">
        <f t="shared" si="18"/>
        <v>0</v>
      </c>
    </row>
    <row r="55" spans="1:46">
      <c r="B55" s="112" t="s">
        <v>230</v>
      </c>
      <c r="C55">
        <v>33</v>
      </c>
      <c r="D55" s="370" t="str">
        <f ca="1">'INPUT | TSz &gt; Kosten'!C46</f>
        <v/>
      </c>
      <c r="E55" s="26"/>
      <c r="F55" s="186">
        <f>SUM('INPUT | TSz &gt; Kosten'!$E46:$K46)</f>
        <v>0</v>
      </c>
      <c r="G55" s="186">
        <f t="shared" si="14"/>
        <v>0</v>
      </c>
      <c r="H55" s="26"/>
      <c r="I55" s="186">
        <f ca="1">IFERROR(INDEX('INPUT | TSz &gt; Technik'!$H$13:$H$42,MATCH(Nebenrechnungen!$D55,'INPUT | TSz &gt; Technik'!$C$13:$C$42,0)),0)</f>
        <v>0</v>
      </c>
      <c r="J55" s="320"/>
      <c r="K55" s="325">
        <f ca="1">IFERROR(INDEX('INPUT | TSz &gt; Kosten'!$K$54:$K$83,MATCH(Nebenrechnungen!D55,'INPUT | TSz &gt; Kosten'!$H$54:$H$83,0)),0)</f>
        <v>0</v>
      </c>
      <c r="L55" s="186">
        <f t="shared" ca="1" si="0"/>
        <v>0</v>
      </c>
      <c r="M55" s="26"/>
      <c r="N55" s="186">
        <f ca="1">IF(SUM(I55)=0,0,'INPUT | TSz &gt; Kosten'!$E$90*(1+N$17)^Ablage!$D85)</f>
        <v>0</v>
      </c>
      <c r="O55" s="26"/>
      <c r="P55" s="186">
        <f ca="1">(IF(P$12='INPUT | TSz &gt; Kosten'!$P$101,'INPUT | TSz &gt; Kosten'!$I$90,'INPUT | TSz &gt; Kosten'!$I$90*G55))*(1+P$17)^Ablage!$D85*Ablage!$E85</f>
        <v>0</v>
      </c>
      <c r="Q55" s="186">
        <f ca="1">IF($D55&gt;='INPUT | TSz &gt; Kosten'!$I$93,Nebenrechnungen!P55,0)</f>
        <v>0</v>
      </c>
      <c r="R55" s="46"/>
      <c r="S55" s="185">
        <f t="shared" ca="1" si="1"/>
        <v>0</v>
      </c>
      <c r="T55" s="46">
        <f ca="1">IFERROR(INDEX('INPUT | TSz &gt; Erlöse &amp; Finanz'!$G$17:$G$46,MATCH(Nebenrechnungen!$D55,'INPUT | TSz &gt; Erlöse &amp; Finanz'!$C$17:$C$46,0)),0)</f>
        <v>0</v>
      </c>
      <c r="U55" s="186">
        <f t="shared" ca="1" si="15"/>
        <v>0</v>
      </c>
      <c r="V55" s="186"/>
      <c r="W55" s="187">
        <f ca="1">IFERROR(INDEX('INPUT | TSz &gt; Erlöse &amp; Finanz'!$M$17:$M$46,MATCH(Nebenrechnungen!$D55,'INPUT | TSz &gt; Erlöse &amp; Finanz'!$C$17:$C$46,0)),0)</f>
        <v>0</v>
      </c>
      <c r="X55" s="187">
        <f ca="1">IFERROR(INDEX('INPUT | TSz &gt; Erlöse &amp; Finanz'!$O$17:$O$46,MATCH(Nebenrechnungen!$D55,'INPUT | TSz &gt; Erlöse &amp; Finanz'!$C$17:$C$46,0)),0)</f>
        <v>0</v>
      </c>
      <c r="Y55" s="187">
        <f t="shared" ca="1" si="16"/>
        <v>0</v>
      </c>
      <c r="AA55" s="186">
        <f>IF($BB$69=0,0,SUM('INPUT | KSz &gt; Kosten'!$E46:$K46))</f>
        <v>0</v>
      </c>
      <c r="AB55" s="186">
        <f t="shared" si="17"/>
        <v>0</v>
      </c>
      <c r="AC55" s="186"/>
      <c r="AD55" s="186">
        <f>IF($BB$69=0,0,IFERROR(INDEX('INPUT | KSz &gt; Technik'!$H$13:$H$42,MATCH(Nebenrechnungen!$D55,'INPUT | KSz &gt; Technik'!$C$13:$C$42,0)),0))</f>
        <v>0</v>
      </c>
      <c r="AF55" s="325">
        <f ca="1">IFERROR(INDEX('INPUT | KSz &gt; Kosten'!$K$54:$K$83,MATCH(Nebenrechnungen!$D55,'INPUT | KSz &gt; Kosten'!$H$54:$H$83,0)),0)</f>
        <v>0</v>
      </c>
      <c r="AG55" s="186">
        <f t="shared" ca="1" si="6"/>
        <v>0</v>
      </c>
      <c r="AI55" s="186">
        <f>IF(SUM(AD55)=0,0,'INPUT | TSz &gt; Kosten'!$E$90*(1+AI$17)^Ablage!$D85)</f>
        <v>0</v>
      </c>
      <c r="AK55" s="186">
        <f>IF($BB$69=0,0,(IF(AK$12='INPUT | KSz &gt; Kosten'!$P$101,'INPUT | KSz &gt; Kosten'!$I$90,'INPUT | KSz &gt; Kosten'!$I$90*AB55))*(1+AK$17)^Ablage!$D85*Ablage!$E85)</f>
        <v>0</v>
      </c>
      <c r="AL55" s="186">
        <f ca="1">IF($D55&gt;='INPUT | KSz &gt; Kosten'!$I$93,Nebenrechnungen!AK55,0)</f>
        <v>0</v>
      </c>
      <c r="AM55" s="46"/>
      <c r="AN55" s="185">
        <f t="shared" si="3"/>
        <v>0</v>
      </c>
      <c r="AO55" s="46">
        <f ca="1">IFERROR(INDEX('INPUT | KSz &gt; Erlöse &amp; Finanz'!$G$17:$G$46,MATCH(Nebenrechnungen!$D55,'INPUT | KSz &gt; Erlöse &amp; Finanz'!$C$17:$C$46,0)),0)</f>
        <v>0</v>
      </c>
      <c r="AP55" s="186">
        <f t="shared" ca="1" si="7"/>
        <v>0</v>
      </c>
      <c r="AQ55" s="186"/>
      <c r="AR55" s="187">
        <f>IF($BB$69=0,0,IFERROR(INDEX('INPUT | KSz &gt; Erlöse &amp; Finanz'!$M$17:$M$46,MATCH(Nebenrechnungen!$D55,'INPUT | KSz &gt; Erlöse &amp; Finanz'!$C$17:$C$46,0)),0))</f>
        <v>0</v>
      </c>
      <c r="AS55" s="187">
        <f>IF($BB$69=0,0,IFERROR(INDEX('INPUT | KSz &gt; Erlöse &amp; Finanz'!$O$17:$O$46,MATCH(Nebenrechnungen!$D55,'INPUT | KSz &gt; Erlöse &amp; Finanz'!$C$17:$C$46,0)),0))</f>
        <v>0</v>
      </c>
      <c r="AT55" s="187">
        <f t="shared" si="18"/>
        <v>0</v>
      </c>
    </row>
    <row r="56" spans="1:46">
      <c r="B56" s="112" t="s">
        <v>230</v>
      </c>
      <c r="C56">
        <v>34</v>
      </c>
      <c r="D56" s="370" t="str">
        <f ca="1">'INPUT | TSz &gt; Kosten'!C47</f>
        <v/>
      </c>
      <c r="E56" s="26"/>
      <c r="F56" s="186">
        <f>SUM('INPUT | TSz &gt; Kosten'!$E47:$K47)</f>
        <v>0</v>
      </c>
      <c r="G56" s="186">
        <f t="shared" si="14"/>
        <v>0</v>
      </c>
      <c r="H56" s="26"/>
      <c r="I56" s="186">
        <f ca="1">IFERROR(INDEX('INPUT | TSz &gt; Technik'!$H$13:$H$42,MATCH(Nebenrechnungen!$D56,'INPUT | TSz &gt; Technik'!$C$13:$C$42,0)),0)</f>
        <v>0</v>
      </c>
      <c r="J56" s="320"/>
      <c r="K56" s="325">
        <f ca="1">IFERROR(INDEX('INPUT | TSz &gt; Kosten'!$K$54:$K$83,MATCH(Nebenrechnungen!D56,'INPUT | TSz &gt; Kosten'!$H$54:$H$83,0)),0)</f>
        <v>0</v>
      </c>
      <c r="L56" s="186">
        <f t="shared" ca="1" si="0"/>
        <v>0</v>
      </c>
      <c r="M56" s="26"/>
      <c r="N56" s="186">
        <f ca="1">IF(SUM(I56)=0,0,'INPUT | TSz &gt; Kosten'!$E$90*(1+N$17)^Ablage!$D86)</f>
        <v>0</v>
      </c>
      <c r="O56" s="26"/>
      <c r="P56" s="186">
        <f ca="1">(IF(P$12='INPUT | TSz &gt; Kosten'!$P$101,'INPUT | TSz &gt; Kosten'!$I$90,'INPUT | TSz &gt; Kosten'!$I$90*G56))*(1+P$17)^Ablage!$D86*Ablage!$E86</f>
        <v>0</v>
      </c>
      <c r="Q56" s="186">
        <f ca="1">IF($D56&gt;='INPUT | TSz &gt; Kosten'!$I$93,Nebenrechnungen!P56,0)</f>
        <v>0</v>
      </c>
      <c r="R56" s="46"/>
      <c r="S56" s="185">
        <f t="shared" ca="1" si="1"/>
        <v>0</v>
      </c>
      <c r="T56" s="46">
        <f ca="1">IFERROR(INDEX('INPUT | TSz &gt; Erlöse &amp; Finanz'!$G$17:$G$46,MATCH(Nebenrechnungen!$D56,'INPUT | TSz &gt; Erlöse &amp; Finanz'!$C$17:$C$46,0)),0)</f>
        <v>0</v>
      </c>
      <c r="U56" s="186">
        <f t="shared" ca="1" si="15"/>
        <v>0</v>
      </c>
      <c r="V56" s="186"/>
      <c r="W56" s="187">
        <f ca="1">IFERROR(INDEX('INPUT | TSz &gt; Erlöse &amp; Finanz'!$M$17:$M$46,MATCH(Nebenrechnungen!$D56,'INPUT | TSz &gt; Erlöse &amp; Finanz'!$C$17:$C$46,0)),0)</f>
        <v>0</v>
      </c>
      <c r="X56" s="187">
        <f ca="1">IFERROR(INDEX('INPUT | TSz &gt; Erlöse &amp; Finanz'!$O$17:$O$46,MATCH(Nebenrechnungen!$D56,'INPUT | TSz &gt; Erlöse &amp; Finanz'!$C$17:$C$46,0)),0)</f>
        <v>0</v>
      </c>
      <c r="Y56" s="187">
        <f t="shared" ca="1" si="16"/>
        <v>0</v>
      </c>
      <c r="AA56" s="186">
        <f>IF($BB$69=0,0,SUM('INPUT | KSz &gt; Kosten'!$E47:$K47))</f>
        <v>0</v>
      </c>
      <c r="AB56" s="186">
        <f t="shared" si="17"/>
        <v>0</v>
      </c>
      <c r="AC56" s="186"/>
      <c r="AD56" s="186">
        <f>IF($BB$69=0,0,IFERROR(INDEX('INPUT | KSz &gt; Technik'!$H$13:$H$42,MATCH(Nebenrechnungen!$D56,'INPUT | KSz &gt; Technik'!$C$13:$C$42,0)),0))</f>
        <v>0</v>
      </c>
      <c r="AF56" s="325">
        <f ca="1">IFERROR(INDEX('INPUT | KSz &gt; Kosten'!$K$54:$K$83,MATCH(Nebenrechnungen!$D56,'INPUT | KSz &gt; Kosten'!$H$54:$H$83,0)),0)</f>
        <v>0</v>
      </c>
      <c r="AG56" s="186">
        <f t="shared" ca="1" si="6"/>
        <v>0</v>
      </c>
      <c r="AI56" s="186">
        <f>IF(SUM(AD56)=0,0,'INPUT | TSz &gt; Kosten'!$E$90*(1+AI$17)^Ablage!$D86)</f>
        <v>0</v>
      </c>
      <c r="AK56" s="186">
        <f>IF($BB$69=0,0,(IF(AK$12='INPUT | KSz &gt; Kosten'!$P$101,'INPUT | KSz &gt; Kosten'!$I$90,'INPUT | KSz &gt; Kosten'!$I$90*AB56))*(1+AK$17)^Ablage!$D86*Ablage!$E86)</f>
        <v>0</v>
      </c>
      <c r="AL56" s="186">
        <f ca="1">IF($D56&gt;='INPUT | KSz &gt; Kosten'!$I$93,Nebenrechnungen!AK56,0)</f>
        <v>0</v>
      </c>
      <c r="AM56" s="46"/>
      <c r="AN56" s="185">
        <f t="shared" si="3"/>
        <v>0</v>
      </c>
      <c r="AO56" s="46">
        <f ca="1">IFERROR(INDEX('INPUT | KSz &gt; Erlöse &amp; Finanz'!$G$17:$G$46,MATCH(Nebenrechnungen!$D56,'INPUT | KSz &gt; Erlöse &amp; Finanz'!$C$17:$C$46,0)),0)</f>
        <v>0</v>
      </c>
      <c r="AP56" s="186">
        <f t="shared" ca="1" si="7"/>
        <v>0</v>
      </c>
      <c r="AQ56" s="186"/>
      <c r="AR56" s="187">
        <f>IF($BB$69=0,0,IFERROR(INDEX('INPUT | KSz &gt; Erlöse &amp; Finanz'!$M$17:$M$46,MATCH(Nebenrechnungen!$D56,'INPUT | KSz &gt; Erlöse &amp; Finanz'!$C$17:$C$46,0)),0))</f>
        <v>0</v>
      </c>
      <c r="AS56" s="187">
        <f>IF($BB$69=0,0,IFERROR(INDEX('INPUT | KSz &gt; Erlöse &amp; Finanz'!$O$17:$O$46,MATCH(Nebenrechnungen!$D56,'INPUT | KSz &gt; Erlöse &amp; Finanz'!$C$17:$C$46,0)),0))</f>
        <v>0</v>
      </c>
      <c r="AT56" s="187">
        <f t="shared" si="18"/>
        <v>0</v>
      </c>
    </row>
    <row r="57" spans="1:46" ht="4.1500000000000004" customHeight="1">
      <c r="A57" s="40"/>
      <c r="B57" s="155"/>
      <c r="C57" s="155"/>
      <c r="D57" s="155"/>
      <c r="E57" s="155"/>
      <c r="F57" s="155"/>
      <c r="G57" s="155"/>
      <c r="H57" s="155"/>
      <c r="I57" s="155"/>
      <c r="J57" s="155"/>
      <c r="K57" s="155"/>
      <c r="L57" s="155"/>
      <c r="M57" s="155"/>
      <c r="N57" s="155"/>
      <c r="O57" s="155"/>
      <c r="P57" s="155"/>
      <c r="Q57" s="155"/>
      <c r="R57" s="155"/>
      <c r="S57" s="206"/>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row>
    <row r="58" spans="1:46">
      <c r="P58" s="76"/>
    </row>
    <row r="66" spans="54:62">
      <c r="BB66" s="307" t="s">
        <v>332</v>
      </c>
      <c r="BC66" s="157"/>
      <c r="BD66" s="157"/>
      <c r="BE66" s="157"/>
      <c r="BF66" s="157"/>
      <c r="BG66" s="157"/>
      <c r="BH66" s="157"/>
      <c r="BI66" s="157"/>
      <c r="BJ66" s="157"/>
    </row>
    <row r="68" spans="54:62">
      <c r="BB68" s="141" t="s">
        <v>337</v>
      </c>
    </row>
    <row r="69" spans="54:62">
      <c r="BB69" s="131">
        <f>'INPUT | Allgemeines'!$O$76</f>
        <v>0</v>
      </c>
      <c r="BD69" s="131" t="str">
        <f>'INPUT | Allgemeines'!$Q$76</f>
        <v>Es wurde noch keine alternative Lösung ausgewählt.</v>
      </c>
    </row>
    <row r="71" spans="54:62">
      <c r="BB71" s="141" t="s">
        <v>360</v>
      </c>
    </row>
    <row r="72" spans="54:62">
      <c r="BB72" s="131">
        <f ca="1">'INPUT | Allgemeines'!R102</f>
        <v>30</v>
      </c>
    </row>
  </sheetData>
  <sheetProtection algorithmName="SHA-512" hashValue="jNn5kwodoz0cf1GnaeF9VSKtOSqXvM8IwTL5RUnTmuVud+QFjfkM06vBIep6tRhwTQ8JU6S4ZlNTcLByCD+Qsg==" saltValue="dkvvw0tEZdOYuWnfa2rdWw==" spinCount="100000" sheet="1" objects="1" scenarios="1"/>
  <mergeCells count="11">
    <mergeCell ref="H6:I6"/>
    <mergeCell ref="K6:L6"/>
    <mergeCell ref="K12:L12"/>
    <mergeCell ref="H7:I7"/>
    <mergeCell ref="F7:G7"/>
    <mergeCell ref="K7:L7"/>
    <mergeCell ref="AM7:AP7"/>
    <mergeCell ref="K13:L13"/>
    <mergeCell ref="P7:Q7"/>
    <mergeCell ref="AF12:AG12"/>
    <mergeCell ref="AF13:AG13"/>
  </mergeCells>
  <conditionalFormatting sqref="C42:C56 F23:AT56">
    <cfRule type="expression" dxfId="9" priority="3">
      <formula>$D23=""</formula>
    </cfRule>
  </conditionalFormatting>
  <conditionalFormatting sqref="C23:C41">
    <cfRule type="expression" dxfId="8" priority="2">
      <formula>$D23=""</formula>
    </cfRule>
  </conditionalFormatting>
  <pageMargins left="0.70866141732283472" right="0.82677165354330717" top="0.78740157480314965" bottom="2.3622047244094491" header="0.31496062992125984" footer="0.31496062992125984"/>
  <pageSetup paperSize="9" scale="12" orientation="landscape" horizontalDpi="4294967295" verticalDpi="4294967295"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071F858F499B642B9867CD4E0D508D2" ma:contentTypeVersion="1" ma:contentTypeDescription="Ein neues Dokument erstellen." ma:contentTypeScope="" ma:versionID="9fa02a84de19215b80249fb342d7c841">
  <xsd:schema xmlns:xsd="http://www.w3.org/2001/XMLSchema" xmlns:xs="http://www.w3.org/2001/XMLSchema" xmlns:p="http://schemas.microsoft.com/office/2006/metadata/properties" xmlns:ns2="a41d8d41-5d92-4712-9949-0a43d92f6cc1" targetNamespace="http://schemas.microsoft.com/office/2006/metadata/properties" ma:root="true" ma:fieldsID="d21427c7468ac573568f0db4245d7c9c" ns2:_="">
    <xsd:import namespace="a41d8d41-5d92-4712-9949-0a43d92f6cc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d8d41-5d92-4712-9949-0a43d92f6cc1"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407081-6F0C-4C58-86DE-6B0A45B5A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d8d41-5d92-4712-9949-0a43d92f6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669048-2392-498B-BF40-21FDB21B18F0}">
  <ds:schemaRefs>
    <ds:schemaRef ds:uri="http://schemas.microsoft.com/sharepoint/v3/contenttype/forms"/>
  </ds:schemaRefs>
</ds:datastoreItem>
</file>

<file path=customXml/itemProps3.xml><?xml version="1.0" encoding="utf-8"?>
<ds:datastoreItem xmlns:ds="http://schemas.openxmlformats.org/officeDocument/2006/customXml" ds:itemID="{CC404EA4-BF83-4D79-814B-AE3CAD69C01F}">
  <ds:schemaRefs>
    <ds:schemaRef ds:uri="http://schemas.microsoft.com/office/infopath/2007/PartnerControls"/>
    <ds:schemaRef ds:uri="http://purl.org/dc/dcmitype/"/>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41d8d41-5d92-4712-9949-0a43d92f6cc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15</vt:i4>
      </vt:variant>
    </vt:vector>
  </HeadingPairs>
  <TitlesOfParts>
    <vt:vector size="34" baseType="lpstr">
      <vt:lpstr>Nutzungshinweise</vt:lpstr>
      <vt:lpstr>INPUT | Allgemeines</vt:lpstr>
      <vt:lpstr>INPUT | TSz &gt; Technik</vt:lpstr>
      <vt:lpstr>INPUT | TSz &gt; Kosten</vt:lpstr>
      <vt:lpstr>INPUT | TSz &gt; Erlöse &amp; Finanz</vt:lpstr>
      <vt:lpstr>INPUT | KSz &gt; Technik</vt:lpstr>
      <vt:lpstr>INPUT | KSz &gt; Kosten</vt:lpstr>
      <vt:lpstr>INPUT | KSz &gt; Erlöse &amp; Finanz</vt:lpstr>
      <vt:lpstr>Nebenrechnungen</vt:lpstr>
      <vt:lpstr>Intern</vt:lpstr>
      <vt:lpstr>Ergebnis </vt:lpstr>
      <vt:lpstr>Begründungen</vt:lpstr>
      <vt:lpstr>Kennwerte</vt:lpstr>
      <vt:lpstr>INTERN | Prüfung</vt:lpstr>
      <vt:lpstr>Deckblatt</vt:lpstr>
      <vt:lpstr>Tatsächliches Szenario</vt:lpstr>
      <vt:lpstr>Kontrafaktisches Szenario</vt:lpstr>
      <vt:lpstr>Zusammenfassung</vt:lpstr>
      <vt:lpstr>Ablage</vt:lpstr>
      <vt:lpstr>Begr_KSz</vt:lpstr>
      <vt:lpstr>Begr_Zeitraum</vt:lpstr>
      <vt:lpstr>Endjahr</vt:lpstr>
      <vt:lpstr>Endjahr2</vt:lpstr>
      <vt:lpstr>ErlErloesE1</vt:lpstr>
      <vt:lpstr>ErlErloesE3</vt:lpstr>
      <vt:lpstr>ErlKostenE1</vt:lpstr>
      <vt:lpstr>Inbetriebnahme</vt:lpstr>
      <vt:lpstr>Kurztitel</vt:lpstr>
      <vt:lpstr>Nebenkostensatz</vt:lpstr>
      <vt:lpstr>Startjahr</vt:lpstr>
      <vt:lpstr>WACCBasissatz</vt:lpstr>
      <vt:lpstr>WACCKSz</vt:lpstr>
      <vt:lpstr>'INPUT | KSz &gt; Erlöse &amp; Finanz'!WACCTSz</vt:lpstr>
      <vt:lpstr>WACCTSz</vt:lpstr>
    </vt:vector>
  </TitlesOfParts>
  <Company>LfULG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Frank, Anja - SMEKUL;BTU | Jörg Walther</dc:creator>
  <cp:lastModifiedBy>Wendland, Thomas</cp:lastModifiedBy>
  <cp:lastPrinted>2024-04-09T10:37:12Z</cp:lastPrinted>
  <dcterms:created xsi:type="dcterms:W3CDTF">2023-09-13T11:05:38Z</dcterms:created>
  <dcterms:modified xsi:type="dcterms:W3CDTF">2024-07-11T13:22:43Z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0x0101004071F858F499B642B9867CD4E0D508D2</vt:lpwstr>
  </property>
</Properties>
</file>